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etkin Utku KAMUK\Dropbox\2025Bahar\"/>
    </mc:Choice>
  </mc:AlternateContent>
  <xr:revisionPtr revIDLastSave="0" documentId="13_ncr:1_{157E0AE7-771C-423C-98A2-1CCB6F71A35C}" xr6:coauthVersionLast="47" xr6:coauthVersionMax="47" xr10:uidLastSave="{00000000-0000-0000-0000-000000000000}"/>
  <bookViews>
    <workbookView xWindow="28680" yWindow="-120" windowWidth="21840" windowHeight="13140" firstSheet="1" activeTab="1" xr2:uid="{28F26CDF-58E8-49A9-AED2-A336291AC01C}"/>
  </bookViews>
  <sheets>
    <sheet name="Sheet1" sheetId="1" state="hidden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9" i="2" s="1"/>
  <c r="E18" i="2"/>
  <c r="E19" i="2" s="1"/>
  <c r="D18" i="2"/>
  <c r="D19" i="2" s="1"/>
  <c r="C18" i="2"/>
  <c r="C19" i="2" s="1"/>
  <c r="AM16" i="2"/>
  <c r="AN16" i="2" s="1"/>
  <c r="AM1" i="2"/>
  <c r="AL1" i="2"/>
  <c r="AK1" i="2"/>
  <c r="AJ1" i="2"/>
  <c r="AC5" i="2"/>
  <c r="AD5" i="2" s="1"/>
  <c r="AC7" i="2"/>
  <c r="AD7" i="2" s="1"/>
  <c r="AC9" i="2"/>
  <c r="AD9" i="2" s="1"/>
  <c r="AC11" i="2"/>
  <c r="AD11" i="2" s="1"/>
  <c r="AC13" i="2"/>
  <c r="AD13" i="2" s="1"/>
  <c r="AC15" i="2"/>
  <c r="AD15" i="2" s="1"/>
  <c r="AI2" i="2"/>
  <c r="AB4" i="2"/>
  <c r="AC8" i="2" s="1"/>
  <c r="AD8" i="2" s="1"/>
  <c r="T4" i="2"/>
  <c r="U5" i="2" s="1"/>
  <c r="V5" i="2" s="1"/>
  <c r="L4" i="2"/>
  <c r="M5" i="2" s="1"/>
  <c r="D4" i="2"/>
  <c r="E6" i="2" s="1"/>
  <c r="R3" i="1"/>
  <c r="R4" i="1"/>
  <c r="R5" i="1"/>
  <c r="R6" i="1"/>
  <c r="R7" i="1"/>
  <c r="R8" i="1"/>
  <c r="R2" i="1"/>
  <c r="AC1" i="1"/>
  <c r="L9" i="1"/>
  <c r="M7" i="1" s="1"/>
  <c r="G9" i="1"/>
  <c r="H5" i="1" s="1"/>
  <c r="B9" i="1"/>
  <c r="C3" i="1" s="1"/>
  <c r="U4" i="2" l="1"/>
  <c r="V4" i="2" s="1"/>
  <c r="U12" i="2"/>
  <c r="V12" i="2" s="1"/>
  <c r="U8" i="2"/>
  <c r="U15" i="2"/>
  <c r="V15" i="2" s="1"/>
  <c r="U11" i="2"/>
  <c r="U7" i="2"/>
  <c r="V7" i="2" s="1"/>
  <c r="AC14" i="2"/>
  <c r="AD14" i="2" s="1"/>
  <c r="AC10" i="2"/>
  <c r="AD10" i="2" s="1"/>
  <c r="AC6" i="2"/>
  <c r="AD6" i="2" s="1"/>
  <c r="U6" i="2"/>
  <c r="U14" i="2"/>
  <c r="V14" i="2" s="1"/>
  <c r="U10" i="2"/>
  <c r="V10" i="2" s="1"/>
  <c r="U13" i="2"/>
  <c r="V13" i="2" s="1"/>
  <c r="U9" i="2"/>
  <c r="V9" i="2" s="1"/>
  <c r="AC4" i="2"/>
  <c r="AD4" i="2" s="1"/>
  <c r="AC12" i="2"/>
  <c r="AD12" i="2" s="1"/>
  <c r="M11" i="2"/>
  <c r="N11" i="2" s="1"/>
  <c r="G19" i="2"/>
  <c r="V6" i="2"/>
  <c r="V8" i="2"/>
  <c r="V11" i="2"/>
  <c r="M8" i="2"/>
  <c r="M15" i="2"/>
  <c r="N15" i="2" s="1"/>
  <c r="M7" i="2"/>
  <c r="M12" i="2"/>
  <c r="M4" i="2"/>
  <c r="N5" i="2"/>
  <c r="M14" i="2"/>
  <c r="M10" i="2"/>
  <c r="M6" i="2"/>
  <c r="M13" i="2"/>
  <c r="M9" i="2"/>
  <c r="F6" i="2"/>
  <c r="E13" i="2"/>
  <c r="E9" i="2"/>
  <c r="E5" i="2"/>
  <c r="E4" i="2"/>
  <c r="E12" i="2"/>
  <c r="E8" i="2"/>
  <c r="E15" i="2"/>
  <c r="E11" i="2"/>
  <c r="E7" i="2"/>
  <c r="E14" i="2"/>
  <c r="E10" i="2"/>
  <c r="R9" i="1"/>
  <c r="S3" i="1" s="1"/>
  <c r="T3" i="1" s="1"/>
  <c r="M4" i="1"/>
  <c r="N4" i="1" s="1"/>
  <c r="M3" i="1"/>
  <c r="S7" i="1"/>
  <c r="T7" i="1" s="1"/>
  <c r="M6" i="1"/>
  <c r="N6" i="1" s="1"/>
  <c r="M5" i="1"/>
  <c r="M8" i="1"/>
  <c r="N8" i="1" s="1"/>
  <c r="S2" i="1"/>
  <c r="T2" i="1" s="1"/>
  <c r="M2" i="1"/>
  <c r="N7" i="1"/>
  <c r="N2" i="1"/>
  <c r="N5" i="1"/>
  <c r="N3" i="1"/>
  <c r="H2" i="1"/>
  <c r="I2" i="1" s="1"/>
  <c r="H7" i="1"/>
  <c r="H3" i="1"/>
  <c r="I3" i="1" s="1"/>
  <c r="H8" i="1"/>
  <c r="I8" i="1" s="1"/>
  <c r="H4" i="1"/>
  <c r="H6" i="1"/>
  <c r="I5" i="1"/>
  <c r="D3" i="1"/>
  <c r="C8" i="1"/>
  <c r="C2" i="1"/>
  <c r="C7" i="1"/>
  <c r="C6" i="1"/>
  <c r="C5" i="1"/>
  <c r="C4" i="1"/>
  <c r="V16" i="2" l="1"/>
  <c r="W4" i="2" s="1"/>
  <c r="X4" i="2" s="1"/>
  <c r="Y13" i="2" s="1"/>
  <c r="Z13" i="2" s="1"/>
  <c r="AL13" i="2" s="1"/>
  <c r="AD16" i="2"/>
  <c r="AE4" i="2" s="1"/>
  <c r="AF4" i="2" s="1"/>
  <c r="AG8" i="2" s="1"/>
  <c r="AH8" i="2" s="1"/>
  <c r="AM8" i="2" s="1"/>
  <c r="N8" i="2"/>
  <c r="N7" i="2"/>
  <c r="N12" i="2"/>
  <c r="N4" i="2"/>
  <c r="N9" i="2"/>
  <c r="N14" i="2"/>
  <c r="N13" i="2"/>
  <c r="N6" i="2"/>
  <c r="N10" i="2"/>
  <c r="F11" i="2"/>
  <c r="F4" i="2"/>
  <c r="F10" i="2"/>
  <c r="F15" i="2"/>
  <c r="F5" i="2"/>
  <c r="F14" i="2"/>
  <c r="F8" i="2"/>
  <c r="F9" i="2"/>
  <c r="F7" i="2"/>
  <c r="F12" i="2"/>
  <c r="F13" i="2"/>
  <c r="S4" i="1"/>
  <c r="T4" i="1" s="1"/>
  <c r="S6" i="1"/>
  <c r="T6" i="1" s="1"/>
  <c r="S5" i="1"/>
  <c r="T5" i="1" s="1"/>
  <c r="T9" i="1" s="1"/>
  <c r="T10" i="1" s="1"/>
  <c r="T11" i="1" s="1"/>
  <c r="S8" i="1"/>
  <c r="T8" i="1" s="1"/>
  <c r="N9" i="1"/>
  <c r="N10" i="1" s="1"/>
  <c r="N11" i="1" s="1"/>
  <c r="I4" i="1"/>
  <c r="I6" i="1"/>
  <c r="I7" i="1"/>
  <c r="D4" i="1"/>
  <c r="D5" i="1"/>
  <c r="D6" i="1"/>
  <c r="D7" i="1"/>
  <c r="D2" i="1"/>
  <c r="D8" i="1"/>
  <c r="Y5" i="2" l="1"/>
  <c r="Z5" i="2" s="1"/>
  <c r="AL5" i="2" s="1"/>
  <c r="Y8" i="2"/>
  <c r="Z8" i="2" s="1"/>
  <c r="AL8" i="2" s="1"/>
  <c r="Y14" i="2"/>
  <c r="Z14" i="2" s="1"/>
  <c r="AL14" i="2" s="1"/>
  <c r="Y9" i="2"/>
  <c r="Z9" i="2" s="1"/>
  <c r="AL9" i="2" s="1"/>
  <c r="Y15" i="2"/>
  <c r="Z15" i="2" s="1"/>
  <c r="AL15" i="2" s="1"/>
  <c r="Y10" i="2"/>
  <c r="Z10" i="2" s="1"/>
  <c r="AL10" i="2" s="1"/>
  <c r="Y4" i="2"/>
  <c r="Z4" i="2" s="1"/>
  <c r="AL4" i="2" s="1"/>
  <c r="Y11" i="2"/>
  <c r="Z11" i="2" s="1"/>
  <c r="AL11" i="2" s="1"/>
  <c r="Y6" i="2"/>
  <c r="Z6" i="2" s="1"/>
  <c r="AL6" i="2" s="1"/>
  <c r="Y12" i="2"/>
  <c r="Z12" i="2" s="1"/>
  <c r="AL12" i="2" s="1"/>
  <c r="Y7" i="2"/>
  <c r="Z7" i="2" s="1"/>
  <c r="AL7" i="2" s="1"/>
  <c r="AG15" i="2"/>
  <c r="AH15" i="2" s="1"/>
  <c r="AM15" i="2" s="1"/>
  <c r="AG11" i="2"/>
  <c r="AH11" i="2" s="1"/>
  <c r="AM11" i="2" s="1"/>
  <c r="AG10" i="2"/>
  <c r="AH10" i="2" s="1"/>
  <c r="AM10" i="2" s="1"/>
  <c r="AG5" i="2"/>
  <c r="AH5" i="2" s="1"/>
  <c r="AM5" i="2" s="1"/>
  <c r="AG6" i="2"/>
  <c r="AH6" i="2" s="1"/>
  <c r="AM6" i="2" s="1"/>
  <c r="AG4" i="2"/>
  <c r="AH4" i="2" s="1"/>
  <c r="AM4" i="2" s="1"/>
  <c r="AG7" i="2"/>
  <c r="AH7" i="2" s="1"/>
  <c r="AM7" i="2" s="1"/>
  <c r="AG13" i="2"/>
  <c r="AH13" i="2" s="1"/>
  <c r="AM13" i="2" s="1"/>
  <c r="AG12" i="2"/>
  <c r="AH12" i="2" s="1"/>
  <c r="AM12" i="2" s="1"/>
  <c r="AG14" i="2"/>
  <c r="AH14" i="2" s="1"/>
  <c r="AM14" i="2" s="1"/>
  <c r="AG9" i="2"/>
  <c r="AH9" i="2" s="1"/>
  <c r="AM9" i="2" s="1"/>
  <c r="N16" i="2"/>
  <c r="O4" i="2" s="1"/>
  <c r="P4" i="2" s="1"/>
  <c r="F16" i="2"/>
  <c r="G4" i="2" s="1"/>
  <c r="H4" i="2" s="1"/>
  <c r="I9" i="1"/>
  <c r="I10" i="1" s="1"/>
  <c r="I11" i="1" s="1"/>
  <c r="J5" i="1" s="1"/>
  <c r="K5" i="1" s="1"/>
  <c r="AA5" i="1" s="1"/>
  <c r="U8" i="1"/>
  <c r="V8" i="1" s="1"/>
  <c r="AC8" i="1" s="1"/>
  <c r="U3" i="1"/>
  <c r="V3" i="1" s="1"/>
  <c r="AC3" i="1" s="1"/>
  <c r="U5" i="1"/>
  <c r="V5" i="1" s="1"/>
  <c r="AC5" i="1" s="1"/>
  <c r="U4" i="1"/>
  <c r="V4" i="1" s="1"/>
  <c r="AC4" i="1" s="1"/>
  <c r="U6" i="1"/>
  <c r="V6" i="1" s="1"/>
  <c r="AC6" i="1" s="1"/>
  <c r="U7" i="1"/>
  <c r="V7" i="1" s="1"/>
  <c r="AC7" i="1" s="1"/>
  <c r="U2" i="1"/>
  <c r="V2" i="1" s="1"/>
  <c r="AC2" i="1" s="1"/>
  <c r="O4" i="1"/>
  <c r="P4" i="1" s="1"/>
  <c r="AB4" i="1" s="1"/>
  <c r="O2" i="1"/>
  <c r="P2" i="1" s="1"/>
  <c r="AB2" i="1" s="1"/>
  <c r="O6" i="1"/>
  <c r="P6" i="1" s="1"/>
  <c r="AB6" i="1" s="1"/>
  <c r="O5" i="1"/>
  <c r="P5" i="1" s="1"/>
  <c r="AB5" i="1" s="1"/>
  <c r="O3" i="1"/>
  <c r="P3" i="1" s="1"/>
  <c r="AB3" i="1" s="1"/>
  <c r="O8" i="1"/>
  <c r="P8" i="1" s="1"/>
  <c r="AB8" i="1" s="1"/>
  <c r="O7" i="1"/>
  <c r="P7" i="1" s="1"/>
  <c r="AB7" i="1" s="1"/>
  <c r="D9" i="1"/>
  <c r="D10" i="1" s="1"/>
  <c r="D11" i="1" s="1"/>
  <c r="Q11" i="2" l="1"/>
  <c r="R11" i="2" s="1"/>
  <c r="AK11" i="2" s="1"/>
  <c r="Q5" i="2"/>
  <c r="R5" i="2" s="1"/>
  <c r="AK5" i="2" s="1"/>
  <c r="Q8" i="2"/>
  <c r="R8" i="2" s="1"/>
  <c r="AK8" i="2" s="1"/>
  <c r="Q7" i="2"/>
  <c r="R7" i="2" s="1"/>
  <c r="AK7" i="2" s="1"/>
  <c r="Q15" i="2"/>
  <c r="R15" i="2" s="1"/>
  <c r="AK15" i="2" s="1"/>
  <c r="Q4" i="2"/>
  <c r="R4" i="2" s="1"/>
  <c r="AK4" i="2" s="1"/>
  <c r="Q6" i="2"/>
  <c r="R6" i="2" s="1"/>
  <c r="AK6" i="2" s="1"/>
  <c r="Q10" i="2"/>
  <c r="R10" i="2" s="1"/>
  <c r="AK10" i="2" s="1"/>
  <c r="Q9" i="2"/>
  <c r="R9" i="2" s="1"/>
  <c r="AK9" i="2" s="1"/>
  <c r="Q13" i="2"/>
  <c r="R13" i="2" s="1"/>
  <c r="AK13" i="2" s="1"/>
  <c r="Q14" i="2"/>
  <c r="R14" i="2" s="1"/>
  <c r="AK14" i="2" s="1"/>
  <c r="Q12" i="2"/>
  <c r="R12" i="2" s="1"/>
  <c r="AK12" i="2" s="1"/>
  <c r="I6" i="2"/>
  <c r="J6" i="2" s="1"/>
  <c r="AJ6" i="2" s="1"/>
  <c r="I9" i="2"/>
  <c r="J9" i="2" s="1"/>
  <c r="AJ9" i="2" s="1"/>
  <c r="AN9" i="2" s="1"/>
  <c r="I4" i="2"/>
  <c r="J4" i="2" s="1"/>
  <c r="AJ4" i="2" s="1"/>
  <c r="AN4" i="2" s="1"/>
  <c r="I15" i="2"/>
  <c r="J15" i="2" s="1"/>
  <c r="AJ15" i="2" s="1"/>
  <c r="AN15" i="2" s="1"/>
  <c r="I14" i="2"/>
  <c r="J14" i="2" s="1"/>
  <c r="AJ14" i="2" s="1"/>
  <c r="I12" i="2"/>
  <c r="J12" i="2" s="1"/>
  <c r="AJ12" i="2" s="1"/>
  <c r="I5" i="2"/>
  <c r="J5" i="2" s="1"/>
  <c r="AJ5" i="2" s="1"/>
  <c r="AN5" i="2" s="1"/>
  <c r="I13" i="2"/>
  <c r="J13" i="2" s="1"/>
  <c r="AJ13" i="2" s="1"/>
  <c r="AN13" i="2" s="1"/>
  <c r="I11" i="2"/>
  <c r="J11" i="2" s="1"/>
  <c r="AJ11" i="2" s="1"/>
  <c r="AN11" i="2" s="1"/>
  <c r="I10" i="2"/>
  <c r="J10" i="2" s="1"/>
  <c r="AJ10" i="2" s="1"/>
  <c r="I8" i="2"/>
  <c r="J8" i="2" s="1"/>
  <c r="AJ8" i="2" s="1"/>
  <c r="AN8" i="2" s="1"/>
  <c r="I7" i="2"/>
  <c r="J7" i="2" s="1"/>
  <c r="AJ7" i="2" s="1"/>
  <c r="AN7" i="2" s="1"/>
  <c r="J6" i="1"/>
  <c r="K6" i="1" s="1"/>
  <c r="AA6" i="1" s="1"/>
  <c r="J3" i="1"/>
  <c r="K3" i="1" s="1"/>
  <c r="AA3" i="1" s="1"/>
  <c r="J7" i="1"/>
  <c r="K7" i="1" s="1"/>
  <c r="AA7" i="1" s="1"/>
  <c r="J8" i="1"/>
  <c r="K8" i="1" s="1"/>
  <c r="AA8" i="1" s="1"/>
  <c r="J2" i="1"/>
  <c r="K2" i="1" s="1"/>
  <c r="AA2" i="1" s="1"/>
  <c r="J4" i="1"/>
  <c r="K4" i="1" s="1"/>
  <c r="AA4" i="1" s="1"/>
  <c r="E3" i="1"/>
  <c r="F3" i="1" s="1"/>
  <c r="E4" i="1"/>
  <c r="F4" i="1" s="1"/>
  <c r="E5" i="1"/>
  <c r="F5" i="1" s="1"/>
  <c r="E6" i="1"/>
  <c r="F6" i="1" s="1"/>
  <c r="E7" i="1"/>
  <c r="F7" i="1" s="1"/>
  <c r="E2" i="1"/>
  <c r="F2" i="1" s="1"/>
  <c r="E8" i="1"/>
  <c r="F8" i="1" s="1"/>
  <c r="AN12" i="2" l="1"/>
  <c r="AN10" i="2"/>
  <c r="AN14" i="2"/>
  <c r="AN6" i="2"/>
  <c r="AO7" i="2" s="1"/>
  <c r="X5" i="1"/>
  <c r="Z5" i="1"/>
  <c r="AD5" i="1" s="1"/>
  <c r="W5" i="1"/>
  <c r="X3" i="1"/>
  <c r="Z3" i="1"/>
  <c r="AD3" i="1" s="1"/>
  <c r="W3" i="1"/>
  <c r="W6" i="1"/>
  <c r="X6" i="1"/>
  <c r="Z6" i="1"/>
  <c r="AD6" i="1" s="1"/>
  <c r="Z7" i="1"/>
  <c r="AD7" i="1" s="1"/>
  <c r="W7" i="1"/>
  <c r="X7" i="1"/>
  <c r="Z4" i="1"/>
  <c r="AD4" i="1" s="1"/>
  <c r="X4" i="1"/>
  <c r="W4" i="1"/>
  <c r="W8" i="1"/>
  <c r="Z8" i="1"/>
  <c r="AD8" i="1" s="1"/>
  <c r="X8" i="1"/>
  <c r="W2" i="1"/>
  <c r="X2" i="1"/>
  <c r="Z2" i="1"/>
  <c r="AD2" i="1" s="1"/>
  <c r="AO14" i="2" l="1"/>
  <c r="AO10" i="2"/>
  <c r="AO8" i="2"/>
  <c r="AO11" i="2"/>
  <c r="AO15" i="2"/>
  <c r="AO9" i="2"/>
  <c r="AO16" i="2"/>
  <c r="AO13" i="2"/>
  <c r="AO4" i="2"/>
  <c r="AO6" i="2"/>
  <c r="AO12" i="2"/>
  <c r="AO5" i="2"/>
  <c r="Y2" i="1"/>
  <c r="Y7" i="1"/>
  <c r="Y3" i="1"/>
  <c r="Y6" i="1"/>
  <c r="Y8" i="1"/>
  <c r="Y4" i="1"/>
  <c r="Y5" i="1"/>
  <c r="AE8" i="1"/>
  <c r="AE4" i="1"/>
  <c r="AE5" i="1"/>
  <c r="AE2" i="1"/>
  <c r="AE3" i="1"/>
  <c r="AE7" i="1"/>
  <c r="AE6" i="1"/>
  <c r="AF3" i="1" l="1"/>
  <c r="AF7" i="1"/>
  <c r="AF2" i="1"/>
  <c r="AF8" i="1"/>
  <c r="AF6" i="1"/>
  <c r="AF5" i="1"/>
  <c r="A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tc={E13E2FB2-2CED-417C-B5A3-314D268BC1B6}</author>
  </authors>
  <commentList>
    <comment ref="Q2" authorId="0" shapeId="0" xr:uid="{E13E2FB2-2CED-417C-B5A3-314D268BC1B6}">
      <text>
        <t>[Threaded comment]
Your version of Excel allows you to read this threaded comment; however, any edits to it will get removed if the file is opened in a newer version of Excel. Learn more: https://go.microsoft.com/fwlink/?linkid=870924
Comment:
    Bu hücrelere değer yazarken dakika ve saniye formatında yazınız. Ör: 12’25”</t>
      </text>
    </comment>
  </commentList>
</comments>
</file>

<file path=xl/sharedStrings.xml><?xml version="1.0" encoding="utf-8"?>
<sst xmlns="http://schemas.openxmlformats.org/spreadsheetml/2006/main" count="108" uniqueCount="59">
  <si>
    <t>(A)hmet</t>
  </si>
  <si>
    <t>(B)asri</t>
  </si>
  <si>
    <t>(C)elil</t>
  </si>
  <si>
    <t>(D)emir</t>
  </si>
  <si>
    <t>(E)ngür</t>
  </si>
  <si>
    <t>(F)azıl</t>
  </si>
  <si>
    <t>(G)üneş</t>
  </si>
  <si>
    <t>Mekik (tekrar sayısı)</t>
  </si>
  <si>
    <t>Barfiks (tekrar sayısı)</t>
  </si>
  <si>
    <t>Uzun atlama (cm)</t>
  </si>
  <si>
    <t>3000 m koşu</t>
  </si>
  <si>
    <t>15'59"</t>
  </si>
  <si>
    <t>14'16"</t>
  </si>
  <si>
    <t>15'57"</t>
  </si>
  <si>
    <t>17'17"</t>
  </si>
  <si>
    <t>X-Xort</t>
  </si>
  <si>
    <t>(X-Xort)2</t>
  </si>
  <si>
    <t>Z</t>
  </si>
  <si>
    <t>T</t>
  </si>
  <si>
    <t>s.</t>
  </si>
  <si>
    <t>Xort-X</t>
  </si>
  <si>
    <t>(Xort-X)2</t>
  </si>
  <si>
    <t>SPORCU</t>
  </si>
  <si>
    <t>GENEL TOPLAM</t>
  </si>
  <si>
    <t>ORTALAMA</t>
  </si>
  <si>
    <t>Ağ.Ort.</t>
  </si>
  <si>
    <t>SIRA</t>
  </si>
  <si>
    <t>FARK</t>
  </si>
  <si>
    <t>Toplam</t>
  </si>
  <si>
    <t>V</t>
  </si>
  <si>
    <t>SD</t>
  </si>
  <si>
    <t>10'01"</t>
  </si>
  <si>
    <t>12'23"</t>
  </si>
  <si>
    <t>25'01"</t>
  </si>
  <si>
    <t>Kişi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</si>
  <si>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</si>
  <si>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</si>
  <si>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</si>
  <si>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</si>
  <si>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</si>
  <si>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</si>
  <si>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</si>
  <si>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</si>
  <si>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</si>
  <si>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</si>
  <si>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</si>
  <si>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</si>
  <si>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</si>
  <si>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Fark</t>
  </si>
  <si>
    <t>S/N</t>
  </si>
  <si>
    <t>UZUN ATLAMA</t>
  </si>
  <si>
    <t>MEKİK</t>
  </si>
  <si>
    <t>ŞINAV</t>
  </si>
  <si>
    <t>3000 m</t>
  </si>
  <si>
    <r>
      <rPr>
        <i/>
        <sz val="9"/>
        <color theme="1"/>
        <rFont val="Calibri"/>
        <family val="2"/>
        <charset val="162"/>
      </rPr>
      <t>X</t>
    </r>
    <r>
      <rPr>
        <sz val="9"/>
        <color theme="1"/>
        <rFont val="Calibri"/>
        <family val="2"/>
        <charset val="162"/>
      </rPr>
      <t>ort</t>
    </r>
  </si>
  <si>
    <r>
      <t>Fark</t>
    </r>
    <r>
      <rPr>
        <vertAlign val="superscript"/>
        <sz val="9"/>
        <color theme="1"/>
        <rFont val="Calibri"/>
        <family val="2"/>
        <charset val="162"/>
      </rPr>
      <t>2</t>
    </r>
  </si>
  <si>
    <t>TOPLAM</t>
  </si>
  <si>
    <t>SIRALAMA</t>
  </si>
  <si>
    <t>ZAMANA KARŞI YAPILAN PERFORMANSI BU SÜTUNA YAZINIZ.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</si>
</sst>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Calibri"/>
      <family val="2"/>
      <charset val="162"/>
    </font>
    <font>
      <i/>
      <sz val="9"/>
      <color theme="1"/>
      <name val="Calibri"/>
      <family val="2"/>
      <charset val="162"/>
    </font>
    <font>
      <vertAlign val="superscript"/>
      <sz val="9"/>
      <color theme="1"/>
      <name val="Calibri"/>
      <family val="2"/>
      <charset val="162"/>
    </font>
    <font>
      <sz val="12"/>
      <color theme="1"/>
      <name val="Calibri"/>
      <family val="2"/>
      <charset val="162"/>
    </font>
    <font>
      <b/>
      <sz val="12"/>
      <color theme="0"/>
      <name val="Calibri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2" fillId="7" borderId="1" xfId="0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3" fillId="10" borderId="1" xfId="1" applyFont="1" applyFill="1" applyBorder="1" applyAlignment="1" applyProtection="1">
      <alignment horizontal="center"/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0" fillId="11" borderId="1" xfId="0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7" borderId="1" xfId="0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164" fontId="0" fillId="3" borderId="1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164" fontId="0" fillId="4" borderId="1" xfId="0" applyNumberFormat="1" applyFill="1" applyBorder="1" applyAlignment="1" applyProtection="1">
      <alignment horizontal="center"/>
      <protection hidden="1"/>
    </xf>
    <xf numFmtId="2" fontId="0" fillId="4" borderId="1" xfId="0" applyNumberFormat="1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164" fontId="0" fillId="5" borderId="1" xfId="0" applyNumberFormat="1" applyFill="1" applyBorder="1" applyAlignment="1" applyProtection="1">
      <alignment horizontal="center"/>
      <protection hidden="1"/>
    </xf>
    <xf numFmtId="2" fontId="0" fillId="5" borderId="1" xfId="0" applyNumberFormat="1" applyFill="1" applyBorder="1" applyAlignment="1" applyProtection="1">
      <alignment horizontal="center"/>
      <protection hidden="1"/>
    </xf>
    <xf numFmtId="164" fontId="0" fillId="6" borderId="1" xfId="0" applyNumberFormat="1" applyFill="1" applyBorder="1" applyAlignment="1" applyProtection="1">
      <alignment horizontal="center"/>
      <protection hidden="1"/>
    </xf>
    <xf numFmtId="2" fontId="0" fillId="6" borderId="1" xfId="0" applyNumberFormat="1" applyFill="1" applyBorder="1" applyAlignment="1" applyProtection="1">
      <alignment horizontal="center"/>
      <protection hidden="1"/>
    </xf>
    <xf numFmtId="164" fontId="0" fillId="8" borderId="1" xfId="0" applyNumberFormat="1" applyFill="1" applyBorder="1" applyAlignment="1" applyProtection="1">
      <alignment horizontal="center"/>
      <protection hidden="1"/>
    </xf>
    <xf numFmtId="2" fontId="0" fillId="9" borderId="1" xfId="0" applyNumberFormat="1" applyFill="1" applyBorder="1" applyAlignment="1" applyProtection="1">
      <alignment horizontal="center"/>
      <protection hidden="1"/>
    </xf>
    <xf numFmtId="1" fontId="0" fillId="9" borderId="1" xfId="0" applyNumberFormat="1" applyFill="1" applyBorder="1" applyAlignment="1" applyProtection="1">
      <alignment horizontal="center"/>
      <protection hidden="1"/>
    </xf>
    <xf numFmtId="2" fontId="3" fillId="10" borderId="1" xfId="1" applyNumberFormat="1" applyFont="1" applyFill="1" applyBorder="1" applyAlignment="1" applyProtection="1">
      <alignment horizontal="center"/>
      <protection hidden="1"/>
    </xf>
    <xf numFmtId="1" fontId="3" fillId="10" borderId="2" xfId="0" applyNumberFormat="1" applyFont="1" applyFill="1" applyBorder="1" applyAlignment="1" applyProtection="1">
      <alignment horizontal="center"/>
      <protection hidden="1"/>
    </xf>
    <xf numFmtId="1" fontId="0" fillId="11" borderId="1" xfId="0" applyNumberFormat="1" applyFill="1" applyBorder="1" applyAlignment="1" applyProtection="1">
      <alignment horizontal="center"/>
      <protection hidden="1"/>
    </xf>
    <xf numFmtId="0" fontId="0" fillId="9" borderId="1" xfId="0" applyFill="1" applyBorder="1" applyProtection="1">
      <protection hidden="1"/>
    </xf>
    <xf numFmtId="0" fontId="3" fillId="10" borderId="1" xfId="1" applyFont="1" applyFill="1" applyBorder="1" applyProtection="1">
      <protection hidden="1"/>
    </xf>
    <xf numFmtId="0" fontId="3" fillId="10" borderId="2" xfId="0" applyFont="1" applyFill="1" applyBorder="1" applyProtection="1">
      <protection hidden="1"/>
    </xf>
    <xf numFmtId="0" fontId="0" fillId="11" borderId="1" xfId="0" applyFill="1" applyBorder="1" applyProtection="1">
      <protection hidden="1"/>
    </xf>
    <xf numFmtId="0" fontId="0" fillId="6" borderId="1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5" fillId="0" borderId="0" xfId="0" applyFont="1"/>
    <xf numFmtId="0" fontId="6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12" borderId="1" xfId="0" applyNumberFormat="1" applyFont="1" applyFill="1" applyBorder="1" applyAlignment="1">
      <alignment horizontal="center"/>
    </xf>
    <xf numFmtId="164" fontId="5" fillId="12" borderId="1" xfId="0" applyNumberFormat="1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0" borderId="0" xfId="0" applyNumberFormat="1" applyFont="1"/>
    <xf numFmtId="0" fontId="5" fillId="0" borderId="1" xfId="0" applyFont="1" applyBorder="1"/>
    <xf numFmtId="2" fontId="5" fillId="3" borderId="1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textRotation="90"/>
    </xf>
    <xf numFmtId="0" fontId="8" fillId="12" borderId="1" xfId="0" applyFont="1" applyFill="1" applyBorder="1" applyAlignment="1">
      <alignment horizontal="center" vertical="center"/>
    </xf>
    <xf numFmtId="9" fontId="8" fillId="12" borderId="1" xfId="2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2" fontId="5" fillId="12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9" fontId="8" fillId="7" borderId="1" xfId="2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 wrapText="1"/>
    </xf>
  </cellXfs>
  <cellStyles count="3">
    <cellStyle name="Neutral" xfId="1" builtinId="28"/>
    <cellStyle name="Normal" xfId="0" builtinId="0"/>
    <cellStyle name="Percent" xfId="2" builtinId="5"/>
  </cellStyles>
  <dxfs count="10">
    <dxf>
      <font>
        <b/>
        <i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/>
        <color rgb="FFFFFF00"/>
      </font>
      <fill>
        <patternFill>
          <bgColor rgb="FF99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etkin Utku KAMUK" id="{FB6B1AB4-AAD5-4536-ACFA-A47D446EFBDF}" userId="S::yetkinkamuk@hitit.edu.tr::7b4c36b1-ff39-4335-9ec2-5866b782cd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2" dT="2025-04-09T15:52:58.73" personId="{FB6B1AB4-AAD5-4536-ACFA-A47D446EFBDF}" id="{E13E2FB2-2CED-417C-B5A3-314D268BC1B6}">
    <text>Bu hücrelere değer yazarken dakika ve saniye formatında yazınız. Ör: 12’25”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3348-F0DC-43F3-9CD8-7840CC90C1A5}">
  <dimension ref="A1:AF11"/>
  <sheetViews>
    <sheetView topLeftCell="J1" zoomScaleNormal="100" workbookViewId="0">
      <selection activeCell="B2" sqref="B2"/>
    </sheetView>
  </sheetViews>
  <sheetFormatPr defaultRowHeight="14.4" x14ac:dyDescent="0.3"/>
  <cols>
    <col min="1" max="1" width="10" style="12" bestFit="1" customWidth="1"/>
    <col min="2" max="2" width="19.77734375" style="36" bestFit="1" customWidth="1"/>
    <col min="3" max="3" width="6.88671875" style="36" bestFit="1" customWidth="1"/>
    <col min="4" max="4" width="9.109375" style="36" bestFit="1" customWidth="1"/>
    <col min="5" max="5" width="5.6640625" style="36" customWidth="1"/>
    <col min="6" max="6" width="5" style="36" bestFit="1" customWidth="1"/>
    <col min="7" max="7" width="17.33203125" style="36" bestFit="1" customWidth="1"/>
    <col min="8" max="8" width="6.88671875" style="36" bestFit="1" customWidth="1"/>
    <col min="9" max="9" width="9.109375" style="36" bestFit="1" customWidth="1"/>
    <col min="10" max="10" width="5.21875" style="36" bestFit="1" customWidth="1"/>
    <col min="11" max="11" width="4.5546875" style="36" customWidth="1"/>
    <col min="12" max="12" width="20.6640625" style="36" bestFit="1" customWidth="1"/>
    <col min="13" max="13" width="6.88671875" style="36" bestFit="1" customWidth="1"/>
    <col min="14" max="14" width="9.109375" style="36" bestFit="1" customWidth="1"/>
    <col min="15" max="15" width="5.21875" style="36" bestFit="1" customWidth="1"/>
    <col min="16" max="16" width="4.5546875" style="36" customWidth="1"/>
    <col min="17" max="17" width="12.5546875" style="36" bestFit="1" customWidth="1"/>
    <col min="18" max="18" width="6" style="12" bestFit="1" customWidth="1"/>
    <col min="19" max="19" width="6.88671875" style="12" bestFit="1" customWidth="1"/>
    <col min="20" max="20" width="9.5546875" style="12" bestFit="1" customWidth="1"/>
    <col min="21" max="21" width="5.21875" style="12" bestFit="1" customWidth="1"/>
    <col min="22" max="22" width="4.5546875" style="12" bestFit="1" customWidth="1"/>
    <col min="23" max="23" width="13.77734375" style="36" bestFit="1" customWidth="1"/>
    <col min="24" max="24" width="10" style="12" bestFit="1" customWidth="1"/>
    <col min="25" max="25" width="4.6640625" style="12" bestFit="1" customWidth="1"/>
    <col min="26" max="28" width="4.5546875" style="12" bestFit="1" customWidth="1"/>
    <col min="29" max="29" width="5.5546875" style="12" bestFit="1" customWidth="1"/>
    <col min="30" max="30" width="6.6640625" style="12" bestFit="1" customWidth="1"/>
    <col min="31" max="31" width="4.6640625" style="12" bestFit="1" customWidth="1"/>
    <col min="32" max="32" width="5.21875" style="12" bestFit="1" customWidth="1"/>
    <col min="33" max="16384" width="8.88671875" style="12"/>
  </cols>
  <sheetData>
    <row r="1" spans="1:32" ht="15.6" x14ac:dyDescent="0.3">
      <c r="A1" s="1" t="s">
        <v>22</v>
      </c>
      <c r="B1" s="2" t="s">
        <v>7</v>
      </c>
      <c r="C1" s="2" t="s">
        <v>15</v>
      </c>
      <c r="D1" s="2" t="s">
        <v>16</v>
      </c>
      <c r="E1" s="2" t="s">
        <v>17</v>
      </c>
      <c r="F1" s="2" t="s">
        <v>18</v>
      </c>
      <c r="G1" s="3" t="s">
        <v>9</v>
      </c>
      <c r="H1" s="3" t="s">
        <v>15</v>
      </c>
      <c r="I1" s="3" t="s">
        <v>16</v>
      </c>
      <c r="J1" s="3" t="s">
        <v>17</v>
      </c>
      <c r="K1" s="3" t="s">
        <v>18</v>
      </c>
      <c r="L1" s="4" t="s">
        <v>8</v>
      </c>
      <c r="M1" s="4" t="s">
        <v>15</v>
      </c>
      <c r="N1" s="4" t="s">
        <v>16</v>
      </c>
      <c r="O1" s="4" t="s">
        <v>17</v>
      </c>
      <c r="P1" s="4" t="s">
        <v>18</v>
      </c>
      <c r="Q1" s="5" t="s">
        <v>10</v>
      </c>
      <c r="R1" s="6" t="s">
        <v>19</v>
      </c>
      <c r="S1" s="6" t="s">
        <v>20</v>
      </c>
      <c r="T1" s="6" t="s">
        <v>21</v>
      </c>
      <c r="U1" s="6" t="s">
        <v>17</v>
      </c>
      <c r="V1" s="6" t="s">
        <v>18</v>
      </c>
      <c r="W1" s="7" t="s">
        <v>23</v>
      </c>
      <c r="X1" s="8" t="s">
        <v>24</v>
      </c>
      <c r="Y1" s="8" t="s">
        <v>26</v>
      </c>
      <c r="Z1" s="9">
        <v>15</v>
      </c>
      <c r="AA1" s="9">
        <v>5</v>
      </c>
      <c r="AB1" s="9">
        <v>10</v>
      </c>
      <c r="AC1" s="9">
        <f>100-(Z1+AA1+AB1)</f>
        <v>70</v>
      </c>
      <c r="AD1" s="9" t="s">
        <v>25</v>
      </c>
      <c r="AE1" s="10" t="s">
        <v>26</v>
      </c>
      <c r="AF1" s="11" t="s">
        <v>27</v>
      </c>
    </row>
    <row r="2" spans="1:32" x14ac:dyDescent="0.3">
      <c r="A2" s="13" t="s">
        <v>0</v>
      </c>
      <c r="B2" s="37">
        <v>30</v>
      </c>
      <c r="C2" s="15">
        <f>B2-$B$9</f>
        <v>-15.299999999999997</v>
      </c>
      <c r="D2" s="16">
        <f>C2^2</f>
        <v>234.08999999999992</v>
      </c>
      <c r="E2" s="14">
        <f>ROUND(C2/$D$11,2)</f>
        <v>-2.34</v>
      </c>
      <c r="F2" s="14">
        <f>E2*10+50</f>
        <v>26.6</v>
      </c>
      <c r="G2" s="38">
        <v>661</v>
      </c>
      <c r="H2" s="18">
        <f>G2-$G$9</f>
        <v>-49.600000000000023</v>
      </c>
      <c r="I2" s="19">
        <f>H2^2</f>
        <v>2460.1600000000021</v>
      </c>
      <c r="J2" s="19">
        <f>ROUND(H2/$I$11,2)</f>
        <v>-1.1000000000000001</v>
      </c>
      <c r="K2" s="18">
        <f>J2*10+50</f>
        <v>39</v>
      </c>
      <c r="L2" s="39">
        <v>11</v>
      </c>
      <c r="M2" s="21">
        <f>L2-$L$9</f>
        <v>-4.6999999999999993</v>
      </c>
      <c r="N2" s="22">
        <f>M2^2</f>
        <v>22.089999999999993</v>
      </c>
      <c r="O2" s="22">
        <f>ROUND(M2/$N$11,2)</f>
        <v>-1.19</v>
      </c>
      <c r="P2" s="21">
        <f>O2*10+50</f>
        <v>38.1</v>
      </c>
      <c r="Q2" s="40" t="s">
        <v>31</v>
      </c>
      <c r="R2" s="6">
        <f>(LEFT(Q2,2)*60)+(MID(Q2,4,2))</f>
        <v>601</v>
      </c>
      <c r="S2" s="23">
        <f>$R$9-R2</f>
        <v>349.6</v>
      </c>
      <c r="T2" s="24">
        <f>S2^2</f>
        <v>122220.16000000002</v>
      </c>
      <c r="U2" s="24">
        <f>ROUND(S2/$T$11,2)</f>
        <v>1.33</v>
      </c>
      <c r="V2" s="23">
        <f>U2*10+50</f>
        <v>63.3</v>
      </c>
      <c r="W2" s="25">
        <f>F2+K2+P2+V2</f>
        <v>167</v>
      </c>
      <c r="X2" s="26">
        <f>ROUND(AVERAGE(F2,K2,P2,V2),2)</f>
        <v>41.75</v>
      </c>
      <c r="Y2" s="27">
        <f>RANK(X2,$X$2:$X$8)</f>
        <v>7</v>
      </c>
      <c r="Z2" s="28">
        <f>F2*($Z$1/100)</f>
        <v>3.99</v>
      </c>
      <c r="AA2" s="28">
        <f>K2*($AA$1/100)</f>
        <v>1.9500000000000002</v>
      </c>
      <c r="AB2" s="28">
        <f>P2*($AB$1/100)</f>
        <v>3.8100000000000005</v>
      </c>
      <c r="AC2" s="28">
        <f>V2*($AC$1/100)</f>
        <v>44.309999999999995</v>
      </c>
      <c r="AD2" s="28">
        <f>SUM(Z2:AC2)</f>
        <v>54.059999999999995</v>
      </c>
      <c r="AE2" s="29">
        <f>RANK(AD2,$AD$2:$AD$8)</f>
        <v>2</v>
      </c>
      <c r="AF2" s="30">
        <f>AE2-Y2</f>
        <v>-5</v>
      </c>
    </row>
    <row r="3" spans="1:32" x14ac:dyDescent="0.3">
      <c r="A3" s="13" t="s">
        <v>1</v>
      </c>
      <c r="B3" s="37">
        <v>45</v>
      </c>
      <c r="C3" s="15">
        <f t="shared" ref="C3:C8" si="0">B3-$B$9</f>
        <v>-0.29999999999999716</v>
      </c>
      <c r="D3" s="16">
        <f t="shared" ref="D3:D8" si="1">C3^2</f>
        <v>8.999999999999829E-2</v>
      </c>
      <c r="E3" s="14">
        <f t="shared" ref="E3:E8" si="2">ROUND(C3/$D$11,2)</f>
        <v>-0.05</v>
      </c>
      <c r="F3" s="14">
        <f t="shared" ref="F3:F8" si="3">E3*10+50</f>
        <v>49.5</v>
      </c>
      <c r="G3" s="38">
        <v>662</v>
      </c>
      <c r="H3" s="18">
        <f t="shared" ref="H3:H8" si="4">G3-$G$9</f>
        <v>-48.600000000000023</v>
      </c>
      <c r="I3" s="19">
        <f t="shared" ref="I3:I8" si="5">H3^2</f>
        <v>2361.9600000000023</v>
      </c>
      <c r="J3" s="19">
        <f t="shared" ref="J3:J8" si="6">ROUND(H3/$I$11,2)</f>
        <v>-1.07</v>
      </c>
      <c r="K3" s="18">
        <f t="shared" ref="K3:K8" si="7">J3*10+50</f>
        <v>39.299999999999997</v>
      </c>
      <c r="L3" s="39">
        <v>17</v>
      </c>
      <c r="M3" s="21">
        <f t="shared" ref="M3:M8" si="8">L3-$L$9</f>
        <v>1.3000000000000007</v>
      </c>
      <c r="N3" s="22">
        <f t="shared" ref="N3:N8" si="9">M3^2</f>
        <v>1.6900000000000019</v>
      </c>
      <c r="O3" s="22">
        <f t="shared" ref="O3:O8" si="10">ROUND(M3/$N$11,2)</f>
        <v>0.33</v>
      </c>
      <c r="P3" s="21">
        <f t="shared" ref="P3:P8" si="11">O3*10+50</f>
        <v>53.3</v>
      </c>
      <c r="Q3" s="40" t="s">
        <v>11</v>
      </c>
      <c r="R3" s="6">
        <f t="shared" ref="R3:R8" si="12">(LEFT(Q3,2)*60)+(MID(Q3,4,2))</f>
        <v>959</v>
      </c>
      <c r="S3" s="23">
        <f t="shared" ref="S3:S8" si="13">$R$9-R3</f>
        <v>-8.3999999999999773</v>
      </c>
      <c r="T3" s="24">
        <f t="shared" ref="T3:T8" si="14">S3^2</f>
        <v>70.559999999999619</v>
      </c>
      <c r="U3" s="24">
        <f t="shared" ref="U3:U8" si="15">ROUND(S3/$T$11,2)</f>
        <v>-0.03</v>
      </c>
      <c r="V3" s="23">
        <f t="shared" ref="V3:V8" si="16">U3*10+50</f>
        <v>49.7</v>
      </c>
      <c r="W3" s="25">
        <f t="shared" ref="W3:W8" si="17">F3+K3+P3+V3</f>
        <v>191.8</v>
      </c>
      <c r="X3" s="26">
        <f t="shared" ref="X3:X8" si="18">ROUND(AVERAGE(F3,K3,P3,V3),2)</f>
        <v>47.95</v>
      </c>
      <c r="Y3" s="27">
        <f t="shared" ref="Y3:Y8" si="19">RANK(X3,$X$2:$X$8)</f>
        <v>6</v>
      </c>
      <c r="Z3" s="28">
        <f t="shared" ref="Z3:Z8" si="20">F3*($Z$1/100)</f>
        <v>7.4249999999999998</v>
      </c>
      <c r="AA3" s="28">
        <f t="shared" ref="AA3:AA8" si="21">K3*($AA$1/100)</f>
        <v>1.9649999999999999</v>
      </c>
      <c r="AB3" s="28">
        <f t="shared" ref="AB3:AB8" si="22">P3*($AB$1/100)</f>
        <v>5.33</v>
      </c>
      <c r="AC3" s="28">
        <f t="shared" ref="AC3:AC8" si="23">V3*($AC$1/100)</f>
        <v>34.79</v>
      </c>
      <c r="AD3" s="28">
        <f t="shared" ref="AD3:AD8" si="24">SUM(Z3:AC3)</f>
        <v>49.51</v>
      </c>
      <c r="AE3" s="29">
        <f t="shared" ref="AE3:AE8" si="25">RANK(AD3,$AD$2:$AD$8)</f>
        <v>5</v>
      </c>
      <c r="AF3" s="30">
        <f t="shared" ref="AF3:AF8" si="26">AE3-Y3</f>
        <v>-1</v>
      </c>
    </row>
    <row r="4" spans="1:32" x14ac:dyDescent="0.3">
      <c r="A4" s="13" t="s">
        <v>2</v>
      </c>
      <c r="B4" s="37">
        <v>50</v>
      </c>
      <c r="C4" s="15">
        <f t="shared" si="0"/>
        <v>4.7000000000000028</v>
      </c>
      <c r="D4" s="16">
        <f t="shared" si="1"/>
        <v>22.090000000000028</v>
      </c>
      <c r="E4" s="14">
        <f t="shared" si="2"/>
        <v>0.72</v>
      </c>
      <c r="F4" s="14">
        <f t="shared" si="3"/>
        <v>57.2</v>
      </c>
      <c r="G4" s="38">
        <v>685</v>
      </c>
      <c r="H4" s="18">
        <f t="shared" si="4"/>
        <v>-25.600000000000023</v>
      </c>
      <c r="I4" s="19">
        <f t="shared" si="5"/>
        <v>655.36000000000115</v>
      </c>
      <c r="J4" s="19">
        <f t="shared" si="6"/>
        <v>-0.56999999999999995</v>
      </c>
      <c r="K4" s="18">
        <f t="shared" si="7"/>
        <v>44.3</v>
      </c>
      <c r="L4" s="39">
        <v>12</v>
      </c>
      <c r="M4" s="21">
        <f t="shared" si="8"/>
        <v>-3.6999999999999993</v>
      </c>
      <c r="N4" s="22">
        <f t="shared" si="9"/>
        <v>13.689999999999994</v>
      </c>
      <c r="O4" s="22">
        <f t="shared" si="10"/>
        <v>-0.94</v>
      </c>
      <c r="P4" s="21">
        <f t="shared" si="11"/>
        <v>40.6</v>
      </c>
      <c r="Q4" s="40" t="s">
        <v>32</v>
      </c>
      <c r="R4" s="6">
        <f t="shared" si="12"/>
        <v>743</v>
      </c>
      <c r="S4" s="23">
        <f t="shared" si="13"/>
        <v>207.60000000000002</v>
      </c>
      <c r="T4" s="24">
        <f t="shared" si="14"/>
        <v>43097.760000000009</v>
      </c>
      <c r="U4" s="24">
        <f t="shared" si="15"/>
        <v>0.79</v>
      </c>
      <c r="V4" s="23">
        <f t="shared" si="16"/>
        <v>57.9</v>
      </c>
      <c r="W4" s="25">
        <f t="shared" si="17"/>
        <v>200</v>
      </c>
      <c r="X4" s="26">
        <f t="shared" si="18"/>
        <v>50</v>
      </c>
      <c r="Y4" s="27">
        <f t="shared" si="19"/>
        <v>4</v>
      </c>
      <c r="Z4" s="28">
        <f t="shared" si="20"/>
        <v>8.58</v>
      </c>
      <c r="AA4" s="28">
        <f t="shared" si="21"/>
        <v>2.2149999999999999</v>
      </c>
      <c r="AB4" s="28">
        <f t="shared" si="22"/>
        <v>4.0600000000000005</v>
      </c>
      <c r="AC4" s="28">
        <f t="shared" si="23"/>
        <v>40.529999999999994</v>
      </c>
      <c r="AD4" s="28">
        <f t="shared" si="24"/>
        <v>55.384999999999991</v>
      </c>
      <c r="AE4" s="29">
        <f t="shared" si="25"/>
        <v>1</v>
      </c>
      <c r="AF4" s="30">
        <f t="shared" si="26"/>
        <v>-3</v>
      </c>
    </row>
    <row r="5" spans="1:32" x14ac:dyDescent="0.3">
      <c r="A5" s="13" t="s">
        <v>3</v>
      </c>
      <c r="B5" s="37">
        <v>49</v>
      </c>
      <c r="C5" s="15">
        <f t="shared" si="0"/>
        <v>3.7000000000000028</v>
      </c>
      <c r="D5" s="16">
        <f t="shared" si="1"/>
        <v>13.690000000000021</v>
      </c>
      <c r="E5" s="14">
        <f t="shared" si="2"/>
        <v>0.56999999999999995</v>
      </c>
      <c r="F5" s="14">
        <f t="shared" si="3"/>
        <v>55.7</v>
      </c>
      <c r="G5" s="38">
        <v>767</v>
      </c>
      <c r="H5" s="18">
        <f t="shared" si="4"/>
        <v>56.399999999999977</v>
      </c>
      <c r="I5" s="19">
        <f t="shared" si="5"/>
        <v>3180.9599999999973</v>
      </c>
      <c r="J5" s="19">
        <f t="shared" si="6"/>
        <v>1.25</v>
      </c>
      <c r="K5" s="18">
        <f t="shared" si="7"/>
        <v>62.5</v>
      </c>
      <c r="L5" s="39">
        <v>13</v>
      </c>
      <c r="M5" s="21">
        <f t="shared" si="8"/>
        <v>-2.6999999999999993</v>
      </c>
      <c r="N5" s="22">
        <f t="shared" si="9"/>
        <v>7.2899999999999965</v>
      </c>
      <c r="O5" s="22">
        <f t="shared" si="10"/>
        <v>-0.68</v>
      </c>
      <c r="P5" s="21">
        <f t="shared" si="11"/>
        <v>43.2</v>
      </c>
      <c r="Q5" s="40" t="s">
        <v>12</v>
      </c>
      <c r="R5" s="6">
        <f t="shared" si="12"/>
        <v>856</v>
      </c>
      <c r="S5" s="23">
        <f t="shared" si="13"/>
        <v>94.600000000000023</v>
      </c>
      <c r="T5" s="24">
        <f t="shared" si="14"/>
        <v>8949.1600000000035</v>
      </c>
      <c r="U5" s="24">
        <f t="shared" si="15"/>
        <v>0.36</v>
      </c>
      <c r="V5" s="23">
        <f t="shared" si="16"/>
        <v>53.6</v>
      </c>
      <c r="W5" s="25">
        <f t="shared" si="17"/>
        <v>215</v>
      </c>
      <c r="X5" s="26">
        <f t="shared" si="18"/>
        <v>53.75</v>
      </c>
      <c r="Y5" s="27">
        <f t="shared" si="19"/>
        <v>2</v>
      </c>
      <c r="Z5" s="28">
        <f t="shared" si="20"/>
        <v>8.3550000000000004</v>
      </c>
      <c r="AA5" s="28">
        <f t="shared" si="21"/>
        <v>3.125</v>
      </c>
      <c r="AB5" s="28">
        <f t="shared" si="22"/>
        <v>4.32</v>
      </c>
      <c r="AC5" s="28">
        <f t="shared" si="23"/>
        <v>37.519999999999996</v>
      </c>
      <c r="AD5" s="28">
        <f t="shared" si="24"/>
        <v>53.319999999999993</v>
      </c>
      <c r="AE5" s="29">
        <f t="shared" si="25"/>
        <v>3</v>
      </c>
      <c r="AF5" s="30">
        <f t="shared" si="26"/>
        <v>1</v>
      </c>
    </row>
    <row r="6" spans="1:32" x14ac:dyDescent="0.3">
      <c r="A6" s="13" t="s">
        <v>4</v>
      </c>
      <c r="B6" s="37">
        <v>48</v>
      </c>
      <c r="C6" s="15">
        <f t="shared" si="0"/>
        <v>2.7000000000000028</v>
      </c>
      <c r="D6" s="16">
        <f t="shared" si="1"/>
        <v>7.2900000000000151</v>
      </c>
      <c r="E6" s="14">
        <f t="shared" si="2"/>
        <v>0.41</v>
      </c>
      <c r="F6" s="14">
        <f t="shared" si="3"/>
        <v>54.1</v>
      </c>
      <c r="G6" s="38">
        <v>741</v>
      </c>
      <c r="H6" s="18">
        <f t="shared" si="4"/>
        <v>30.399999999999977</v>
      </c>
      <c r="I6" s="19">
        <f t="shared" si="5"/>
        <v>924.1599999999986</v>
      </c>
      <c r="J6" s="19">
        <f t="shared" si="6"/>
        <v>0.67</v>
      </c>
      <c r="K6" s="18">
        <f t="shared" si="7"/>
        <v>56.7</v>
      </c>
      <c r="L6" s="39">
        <v>19</v>
      </c>
      <c r="M6" s="21">
        <f t="shared" si="8"/>
        <v>3.3000000000000007</v>
      </c>
      <c r="N6" s="22">
        <f t="shared" si="9"/>
        <v>10.890000000000004</v>
      </c>
      <c r="O6" s="22">
        <f t="shared" si="10"/>
        <v>0.84</v>
      </c>
      <c r="P6" s="21">
        <f t="shared" si="11"/>
        <v>58.4</v>
      </c>
      <c r="Q6" s="40" t="s">
        <v>13</v>
      </c>
      <c r="R6" s="6">
        <f t="shared" si="12"/>
        <v>957</v>
      </c>
      <c r="S6" s="23">
        <f t="shared" si="13"/>
        <v>-6.3999999999999773</v>
      </c>
      <c r="T6" s="24">
        <f t="shared" si="14"/>
        <v>40.95999999999971</v>
      </c>
      <c r="U6" s="24">
        <f t="shared" si="15"/>
        <v>-0.02</v>
      </c>
      <c r="V6" s="23">
        <f t="shared" si="16"/>
        <v>49.8</v>
      </c>
      <c r="W6" s="25">
        <f t="shared" si="17"/>
        <v>219</v>
      </c>
      <c r="X6" s="26">
        <f t="shared" si="18"/>
        <v>54.75</v>
      </c>
      <c r="Y6" s="27">
        <f t="shared" si="19"/>
        <v>1</v>
      </c>
      <c r="Z6" s="28">
        <f t="shared" si="20"/>
        <v>8.1150000000000002</v>
      </c>
      <c r="AA6" s="28">
        <f t="shared" si="21"/>
        <v>2.8350000000000004</v>
      </c>
      <c r="AB6" s="28">
        <f t="shared" si="22"/>
        <v>5.84</v>
      </c>
      <c r="AC6" s="28">
        <f t="shared" si="23"/>
        <v>34.859999999999992</v>
      </c>
      <c r="AD6" s="28">
        <f t="shared" si="24"/>
        <v>51.649999999999991</v>
      </c>
      <c r="AE6" s="29">
        <f t="shared" si="25"/>
        <v>4</v>
      </c>
      <c r="AF6" s="30">
        <f t="shared" si="26"/>
        <v>3</v>
      </c>
    </row>
    <row r="7" spans="1:32" x14ac:dyDescent="0.3">
      <c r="A7" s="13" t="s">
        <v>5</v>
      </c>
      <c r="B7" s="37">
        <v>45</v>
      </c>
      <c r="C7" s="15">
        <f t="shared" si="0"/>
        <v>-0.29999999999999716</v>
      </c>
      <c r="D7" s="16">
        <f t="shared" si="1"/>
        <v>8.999999999999829E-2</v>
      </c>
      <c r="E7" s="14">
        <f t="shared" si="2"/>
        <v>-0.05</v>
      </c>
      <c r="F7" s="14">
        <f t="shared" si="3"/>
        <v>49.5</v>
      </c>
      <c r="G7" s="38">
        <v>684</v>
      </c>
      <c r="H7" s="18">
        <f t="shared" si="4"/>
        <v>-26.600000000000023</v>
      </c>
      <c r="I7" s="19">
        <f t="shared" si="5"/>
        <v>707.5600000000012</v>
      </c>
      <c r="J7" s="19">
        <f t="shared" si="6"/>
        <v>-0.59</v>
      </c>
      <c r="K7" s="18">
        <f t="shared" si="7"/>
        <v>44.1</v>
      </c>
      <c r="L7" s="39">
        <v>23</v>
      </c>
      <c r="M7" s="21">
        <f t="shared" si="8"/>
        <v>7.3000000000000007</v>
      </c>
      <c r="N7" s="22">
        <f t="shared" si="9"/>
        <v>53.290000000000013</v>
      </c>
      <c r="O7" s="22">
        <f t="shared" si="10"/>
        <v>1.85</v>
      </c>
      <c r="P7" s="21">
        <f t="shared" si="11"/>
        <v>68.5</v>
      </c>
      <c r="Q7" s="40" t="s">
        <v>14</v>
      </c>
      <c r="R7" s="6">
        <f t="shared" si="12"/>
        <v>1037</v>
      </c>
      <c r="S7" s="23">
        <f t="shared" si="13"/>
        <v>-86.399999999999977</v>
      </c>
      <c r="T7" s="24">
        <f t="shared" si="14"/>
        <v>7464.9599999999964</v>
      </c>
      <c r="U7" s="24">
        <f t="shared" si="15"/>
        <v>-0.33</v>
      </c>
      <c r="V7" s="23">
        <f t="shared" si="16"/>
        <v>46.7</v>
      </c>
      <c r="W7" s="25">
        <f t="shared" si="17"/>
        <v>208.8</v>
      </c>
      <c r="X7" s="26">
        <f t="shared" si="18"/>
        <v>52.2</v>
      </c>
      <c r="Y7" s="27">
        <f t="shared" si="19"/>
        <v>3</v>
      </c>
      <c r="Z7" s="28">
        <f t="shared" si="20"/>
        <v>7.4249999999999998</v>
      </c>
      <c r="AA7" s="28">
        <f t="shared" si="21"/>
        <v>2.2050000000000001</v>
      </c>
      <c r="AB7" s="28">
        <f t="shared" si="22"/>
        <v>6.8500000000000005</v>
      </c>
      <c r="AC7" s="28">
        <f t="shared" si="23"/>
        <v>32.69</v>
      </c>
      <c r="AD7" s="28">
        <f t="shared" si="24"/>
        <v>49.17</v>
      </c>
      <c r="AE7" s="29">
        <f t="shared" si="25"/>
        <v>6</v>
      </c>
      <c r="AF7" s="30">
        <f t="shared" si="26"/>
        <v>3</v>
      </c>
    </row>
    <row r="8" spans="1:32" x14ac:dyDescent="0.3">
      <c r="A8" s="13" t="s">
        <v>6</v>
      </c>
      <c r="B8" s="37">
        <v>50</v>
      </c>
      <c r="C8" s="15">
        <f t="shared" si="0"/>
        <v>4.7000000000000028</v>
      </c>
      <c r="D8" s="16">
        <f t="shared" si="1"/>
        <v>22.090000000000028</v>
      </c>
      <c r="E8" s="14">
        <f t="shared" si="2"/>
        <v>0.72</v>
      </c>
      <c r="F8" s="14">
        <f t="shared" si="3"/>
        <v>57.2</v>
      </c>
      <c r="G8" s="38">
        <v>774</v>
      </c>
      <c r="H8" s="18">
        <f t="shared" si="4"/>
        <v>63.399999999999977</v>
      </c>
      <c r="I8" s="19">
        <f t="shared" si="5"/>
        <v>4019.5599999999972</v>
      </c>
      <c r="J8" s="19">
        <f t="shared" si="6"/>
        <v>1.4</v>
      </c>
      <c r="K8" s="18">
        <f t="shared" si="7"/>
        <v>64</v>
      </c>
      <c r="L8" s="39">
        <v>15</v>
      </c>
      <c r="M8" s="21">
        <f t="shared" si="8"/>
        <v>-0.69999999999999929</v>
      </c>
      <c r="N8" s="22">
        <f t="shared" si="9"/>
        <v>0.48999999999999899</v>
      </c>
      <c r="O8" s="22">
        <f t="shared" si="10"/>
        <v>-0.18</v>
      </c>
      <c r="P8" s="21">
        <f t="shared" si="11"/>
        <v>48.2</v>
      </c>
      <c r="Q8" s="40" t="s">
        <v>33</v>
      </c>
      <c r="R8" s="6">
        <f t="shared" si="12"/>
        <v>1501</v>
      </c>
      <c r="S8" s="23">
        <f t="shared" si="13"/>
        <v>-550.4</v>
      </c>
      <c r="T8" s="24">
        <f t="shared" si="14"/>
        <v>302940.15999999997</v>
      </c>
      <c r="U8" s="24">
        <f t="shared" si="15"/>
        <v>-2.09</v>
      </c>
      <c r="V8" s="23">
        <f t="shared" si="16"/>
        <v>29.1</v>
      </c>
      <c r="W8" s="25">
        <f t="shared" si="17"/>
        <v>198.5</v>
      </c>
      <c r="X8" s="26">
        <f t="shared" si="18"/>
        <v>49.63</v>
      </c>
      <c r="Y8" s="27">
        <f t="shared" si="19"/>
        <v>5</v>
      </c>
      <c r="Z8" s="28">
        <f t="shared" si="20"/>
        <v>8.58</v>
      </c>
      <c r="AA8" s="28">
        <f t="shared" si="21"/>
        <v>3.2</v>
      </c>
      <c r="AB8" s="28">
        <f t="shared" si="22"/>
        <v>4.82</v>
      </c>
      <c r="AC8" s="28">
        <f t="shared" si="23"/>
        <v>20.37</v>
      </c>
      <c r="AD8" s="28">
        <f t="shared" si="24"/>
        <v>36.97</v>
      </c>
      <c r="AE8" s="29">
        <f t="shared" si="25"/>
        <v>7</v>
      </c>
      <c r="AF8" s="30">
        <f t="shared" si="26"/>
        <v>2</v>
      </c>
    </row>
    <row r="9" spans="1:32" x14ac:dyDescent="0.3">
      <c r="A9" s="13" t="s">
        <v>24</v>
      </c>
      <c r="B9" s="14">
        <f>ROUND(AVERAGE(B2:B8),1)</f>
        <v>45.3</v>
      </c>
      <c r="C9" s="14" t="s">
        <v>28</v>
      </c>
      <c r="D9" s="16">
        <f>SUM(D2:D8)</f>
        <v>299.42999999999995</v>
      </c>
      <c r="E9" s="14"/>
      <c r="F9" s="14"/>
      <c r="G9" s="17">
        <f>ROUND(AVERAGE(G2:G8),1)</f>
        <v>710.6</v>
      </c>
      <c r="H9" s="17" t="s">
        <v>28</v>
      </c>
      <c r="I9" s="19">
        <f>SUM(I2:I8)</f>
        <v>14309.72</v>
      </c>
      <c r="J9" s="17"/>
      <c r="K9" s="17"/>
      <c r="L9" s="20">
        <f>ROUND(AVERAGE(L2:L8),1)</f>
        <v>15.7</v>
      </c>
      <c r="M9" s="20" t="s">
        <v>28</v>
      </c>
      <c r="N9" s="22">
        <f>SUM(N2:N8)</f>
        <v>109.42999999999999</v>
      </c>
      <c r="O9" s="20"/>
      <c r="P9" s="20"/>
      <c r="Q9" s="6"/>
      <c r="R9" s="6">
        <f>ROUND(AVERAGE(R2:R8),1)</f>
        <v>950.6</v>
      </c>
      <c r="S9" s="6" t="s">
        <v>28</v>
      </c>
      <c r="T9" s="24">
        <f>SUM(T2:T8)</f>
        <v>484783.72</v>
      </c>
      <c r="U9" s="6"/>
      <c r="V9" s="6"/>
      <c r="W9" s="7"/>
      <c r="X9" s="31"/>
      <c r="Y9" s="31"/>
      <c r="Z9" s="32"/>
      <c r="AA9" s="32"/>
      <c r="AB9" s="32"/>
      <c r="AC9" s="32"/>
      <c r="AD9" s="32"/>
      <c r="AE9" s="33"/>
      <c r="AF9" s="34"/>
    </row>
    <row r="10" spans="1:32" x14ac:dyDescent="0.3">
      <c r="A10" s="13"/>
      <c r="B10" s="14"/>
      <c r="C10" s="14" t="s">
        <v>29</v>
      </c>
      <c r="D10" s="16">
        <f>ROUND(D9/7,2)</f>
        <v>42.78</v>
      </c>
      <c r="E10" s="14"/>
      <c r="F10" s="14"/>
      <c r="G10" s="17"/>
      <c r="H10" s="17" t="s">
        <v>29</v>
      </c>
      <c r="I10" s="19">
        <f>ROUND(I9/7,2)</f>
        <v>2044.25</v>
      </c>
      <c r="J10" s="17"/>
      <c r="K10" s="17"/>
      <c r="L10" s="20"/>
      <c r="M10" s="20" t="s">
        <v>29</v>
      </c>
      <c r="N10" s="22">
        <f>ROUND(N9/7,2)</f>
        <v>15.63</v>
      </c>
      <c r="O10" s="20"/>
      <c r="P10" s="20"/>
      <c r="Q10" s="6"/>
      <c r="R10" s="35"/>
      <c r="S10" s="6" t="s">
        <v>29</v>
      </c>
      <c r="T10" s="24">
        <f>ROUND(T9/7,2)</f>
        <v>69254.820000000007</v>
      </c>
      <c r="U10" s="6"/>
      <c r="V10" s="6"/>
      <c r="W10" s="7"/>
      <c r="X10" s="31"/>
      <c r="Y10" s="31"/>
      <c r="Z10" s="32"/>
      <c r="AA10" s="32"/>
      <c r="AB10" s="32"/>
      <c r="AC10" s="32"/>
      <c r="AD10" s="32"/>
      <c r="AE10" s="33"/>
      <c r="AF10" s="34"/>
    </row>
    <row r="11" spans="1:32" x14ac:dyDescent="0.3">
      <c r="A11" s="13"/>
      <c r="B11" s="14"/>
      <c r="C11" s="14" t="s">
        <v>30</v>
      </c>
      <c r="D11" s="16">
        <f>ROUND(SQRT(D10),2)</f>
        <v>6.54</v>
      </c>
      <c r="E11" s="14"/>
      <c r="F11" s="14"/>
      <c r="G11" s="17"/>
      <c r="H11" s="17" t="s">
        <v>30</v>
      </c>
      <c r="I11" s="19">
        <f>ROUND(SQRT(I10),2)</f>
        <v>45.21</v>
      </c>
      <c r="J11" s="17"/>
      <c r="K11" s="17"/>
      <c r="L11" s="20"/>
      <c r="M11" s="20" t="s">
        <v>30</v>
      </c>
      <c r="N11" s="22">
        <f>ROUND(SQRT(N10),2)</f>
        <v>3.95</v>
      </c>
      <c r="O11" s="20"/>
      <c r="P11" s="20"/>
      <c r="Q11" s="6"/>
      <c r="R11" s="35"/>
      <c r="S11" s="6" t="s">
        <v>30</v>
      </c>
      <c r="T11" s="24">
        <f>ROUND(SQRT(T10),2)</f>
        <v>263.16000000000003</v>
      </c>
      <c r="U11" s="6"/>
      <c r="V11" s="6"/>
      <c r="W11" s="7"/>
      <c r="X11" s="31"/>
      <c r="Y11" s="31"/>
      <c r="Z11" s="32"/>
      <c r="AA11" s="32"/>
      <c r="AB11" s="32"/>
      <c r="AC11" s="32"/>
      <c r="AD11" s="32"/>
      <c r="AE11" s="33"/>
      <c r="AF11" s="34"/>
    </row>
  </sheetData>
  <sheetProtection algorithmName="SHA-512" hashValue="LF5tDhq7N+auHMQoiLU998izhFPlp81ofqeQ59ikn9R1ZBz9i6sELnV1PPAJaNpzZyt7YK1g3jcKwaZonxNLNQ==" saltValue="RfzDTqM7gEdWJ6ZnpEN6Vw==" spinCount="100000" sheet="1" objects="1" scenarios="1" formatColumns="0" selectLockedCells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E7AF-9B9F-4335-8BD0-8208DB4DEFA7}">
  <dimension ref="A1:AO24"/>
  <sheetViews>
    <sheetView tabSelected="1" zoomScaleNormal="100" workbookViewId="0">
      <selection activeCell="Q26" sqref="Q26"/>
    </sheetView>
  </sheetViews>
  <sheetFormatPr defaultRowHeight="12" x14ac:dyDescent="0.25"/>
  <cols>
    <col min="1" max="1" width="3.44140625" style="51" bestFit="1" customWidth="1"/>
    <col min="2" max="2" width="3.21875" style="51" bestFit="1" customWidth="1"/>
    <col min="3" max="3" width="3.44140625" style="51" bestFit="1" customWidth="1"/>
    <col min="4" max="4" width="5.21875" style="51" bestFit="1" customWidth="1"/>
    <col min="5" max="5" width="4.88671875" style="51" bestFit="1" customWidth="1"/>
    <col min="6" max="6" width="7" style="51" bestFit="1" customWidth="1"/>
    <col min="7" max="7" width="6.109375" style="51" bestFit="1" customWidth="1"/>
    <col min="8" max="9" width="4.33203125" style="51" bestFit="1" customWidth="1"/>
    <col min="10" max="10" width="3.88671875" style="51" bestFit="1" customWidth="1"/>
    <col min="11" max="11" width="2.6640625" style="41" bestFit="1" customWidth="1"/>
    <col min="12" max="12" width="4.33203125" style="41" bestFit="1" customWidth="1"/>
    <col min="13" max="13" width="4.88671875" style="41" bestFit="1" customWidth="1"/>
    <col min="14" max="14" width="7" style="41" bestFit="1" customWidth="1"/>
    <col min="15" max="15" width="6.109375" style="41" bestFit="1" customWidth="1"/>
    <col min="16" max="16" width="5.21875" style="41" bestFit="1" customWidth="1"/>
    <col min="17" max="17" width="4.33203125" style="41" bestFit="1" customWidth="1"/>
    <col min="18" max="18" width="3.88671875" style="41" bestFit="1" customWidth="1"/>
    <col min="19" max="19" width="2.6640625" style="41" bestFit="1" customWidth="1"/>
    <col min="20" max="20" width="4.33203125" style="41" bestFit="1" customWidth="1"/>
    <col min="21" max="21" width="4.88671875" style="41" bestFit="1" customWidth="1"/>
    <col min="22" max="22" width="7" style="41" bestFit="1" customWidth="1"/>
    <col min="23" max="23" width="6.109375" style="41" bestFit="1" customWidth="1"/>
    <col min="24" max="24" width="4.77734375" style="41" bestFit="1" customWidth="1"/>
    <col min="25" max="25" width="4.33203125" style="41" bestFit="1" customWidth="1"/>
    <col min="26" max="26" width="3.88671875" style="41" bestFit="1" customWidth="1"/>
    <col min="27" max="27" width="3.44140625" style="41" bestFit="1" customWidth="1"/>
    <col min="28" max="28" width="5.21875" style="41" bestFit="1" customWidth="1"/>
    <col min="29" max="29" width="4.88671875" style="41" bestFit="1" customWidth="1"/>
    <col min="30" max="30" width="7" style="41" bestFit="1" customWidth="1"/>
    <col min="31" max="31" width="6.109375" style="41" bestFit="1" customWidth="1"/>
    <col min="32" max="32" width="4.77734375" style="41" bestFit="1" customWidth="1"/>
    <col min="33" max="33" width="4.33203125" style="41" bestFit="1" customWidth="1"/>
    <col min="34" max="34" width="3.88671875" style="41" bestFit="1" customWidth="1"/>
    <col min="35" max="35" width="0" style="41" hidden="1" customWidth="1"/>
    <col min="36" max="36" width="6.5546875" style="41" bestFit="1" customWidth="1"/>
    <col min="37" max="40" width="4.5546875" style="41" customWidth="1"/>
    <col min="41" max="41" width="4.5546875" style="51" customWidth="1"/>
    <col min="42" max="56" width="4.5546875" style="41" customWidth="1"/>
    <col min="57" max="16384" width="8.88671875" style="41"/>
  </cols>
  <sheetData>
    <row r="1" spans="1:41" ht="24" customHeight="1" x14ac:dyDescent="0.25">
      <c r="A1" s="66" t="s">
        <v>49</v>
      </c>
      <c r="B1" s="66" t="s">
        <v>34</v>
      </c>
      <c r="C1" s="58" t="s">
        <v>50</v>
      </c>
      <c r="D1" s="58"/>
      <c r="E1" s="58"/>
      <c r="F1" s="58"/>
      <c r="G1" s="58"/>
      <c r="H1" s="58"/>
      <c r="I1" s="58"/>
      <c r="J1" s="58"/>
      <c r="K1" s="62" t="s">
        <v>51</v>
      </c>
      <c r="L1" s="62"/>
      <c r="M1" s="62"/>
      <c r="N1" s="62"/>
      <c r="O1" s="62"/>
      <c r="P1" s="62"/>
      <c r="Q1" s="62"/>
      <c r="R1" s="62"/>
      <c r="S1" s="58" t="s">
        <v>52</v>
      </c>
      <c r="T1" s="58"/>
      <c r="U1" s="58"/>
      <c r="V1" s="58"/>
      <c r="W1" s="58"/>
      <c r="X1" s="58"/>
      <c r="Y1" s="58"/>
      <c r="Z1" s="58"/>
      <c r="AA1" s="62" t="s">
        <v>53</v>
      </c>
      <c r="AB1" s="62"/>
      <c r="AC1" s="62"/>
      <c r="AD1" s="62"/>
      <c r="AE1" s="62"/>
      <c r="AF1" s="62"/>
      <c r="AG1" s="62"/>
      <c r="AH1" s="62"/>
      <c r="AJ1" s="57" t="str">
        <f>C1</f>
        <v>UZUN ATLAMA</v>
      </c>
      <c r="AK1" s="57" t="str">
        <f>K1</f>
        <v>MEKİK</v>
      </c>
      <c r="AL1" s="57" t="str">
        <f>S1</f>
        <v>ŞINAV</v>
      </c>
      <c r="AM1" s="57" t="str">
        <f>AA1</f>
        <v>3000 m</v>
      </c>
      <c r="AN1" s="57" t="s">
        <v>56</v>
      </c>
      <c r="AO1" s="57" t="s">
        <v>57</v>
      </c>
    </row>
    <row r="2" spans="1:41" ht="24" customHeight="1" x14ac:dyDescent="0.25">
      <c r="A2" s="66"/>
      <c r="B2" s="66"/>
      <c r="C2" s="59">
        <v>0.55000000000000004</v>
      </c>
      <c r="D2" s="59"/>
      <c r="E2" s="59"/>
      <c r="F2" s="59"/>
      <c r="G2" s="59"/>
      <c r="H2" s="59"/>
      <c r="I2" s="59"/>
      <c r="J2" s="59"/>
      <c r="K2" s="63">
        <v>0.2</v>
      </c>
      <c r="L2" s="63"/>
      <c r="M2" s="63"/>
      <c r="N2" s="63"/>
      <c r="O2" s="63"/>
      <c r="P2" s="63"/>
      <c r="Q2" s="63"/>
      <c r="R2" s="63"/>
      <c r="S2" s="59">
        <v>0.15</v>
      </c>
      <c r="T2" s="59"/>
      <c r="U2" s="59"/>
      <c r="V2" s="59"/>
      <c r="W2" s="59"/>
      <c r="X2" s="59"/>
      <c r="Y2" s="59"/>
      <c r="Z2" s="59"/>
      <c r="AA2" s="63">
        <v>0.1</v>
      </c>
      <c r="AB2" s="63"/>
      <c r="AC2" s="63"/>
      <c r="AD2" s="63"/>
      <c r="AE2" s="63"/>
      <c r="AF2" s="63"/>
      <c r="AG2" s="63"/>
      <c r="AH2" s="63"/>
      <c r="AI2" s="53">
        <f>SUM(C2:AH2)</f>
        <v>1</v>
      </c>
      <c r="AJ2" s="57"/>
      <c r="AK2" s="57"/>
      <c r="AL2" s="57"/>
      <c r="AM2" s="57"/>
      <c r="AN2" s="57"/>
      <c r="AO2" s="57"/>
    </row>
    <row r="3" spans="1:41" ht="24" customHeight="1" x14ac:dyDescent="0.25">
      <c r="A3" s="66"/>
      <c r="B3" s="66"/>
      <c r="C3" s="42" t="s">
        <v>47</v>
      </c>
      <c r="D3" s="43" t="s">
        <v>54</v>
      </c>
      <c r="E3" s="43" t="s">
        <v>48</v>
      </c>
      <c r="F3" s="43" t="s">
        <v>55</v>
      </c>
      <c r="G3" s="42" t="s">
        <v>29</v>
      </c>
      <c r="H3" s="42" t="s">
        <v>30</v>
      </c>
      <c r="I3" s="42" t="s">
        <v>17</v>
      </c>
      <c r="J3" s="42" t="s">
        <v>18</v>
      </c>
      <c r="K3" s="44" t="s">
        <v>47</v>
      </c>
      <c r="L3" s="45" t="s">
        <v>54</v>
      </c>
      <c r="M3" s="45" t="s">
        <v>48</v>
      </c>
      <c r="N3" s="45" t="s">
        <v>55</v>
      </c>
      <c r="O3" s="44" t="s">
        <v>29</v>
      </c>
      <c r="P3" s="44" t="s">
        <v>30</v>
      </c>
      <c r="Q3" s="44" t="s">
        <v>17</v>
      </c>
      <c r="R3" s="44" t="s">
        <v>18</v>
      </c>
      <c r="S3" s="42" t="s">
        <v>47</v>
      </c>
      <c r="T3" s="43" t="s">
        <v>54</v>
      </c>
      <c r="U3" s="43" t="s">
        <v>48</v>
      </c>
      <c r="V3" s="43" t="s">
        <v>55</v>
      </c>
      <c r="W3" s="42" t="s">
        <v>29</v>
      </c>
      <c r="X3" s="42" t="s">
        <v>30</v>
      </c>
      <c r="Y3" s="42" t="s">
        <v>17</v>
      </c>
      <c r="Z3" s="42" t="s">
        <v>18</v>
      </c>
      <c r="AA3" s="44" t="s">
        <v>47</v>
      </c>
      <c r="AB3" s="45" t="s">
        <v>54</v>
      </c>
      <c r="AC3" s="45" t="s">
        <v>48</v>
      </c>
      <c r="AD3" s="45" t="s">
        <v>55</v>
      </c>
      <c r="AE3" s="44" t="s">
        <v>29</v>
      </c>
      <c r="AF3" s="44" t="s">
        <v>30</v>
      </c>
      <c r="AG3" s="44" t="s">
        <v>17</v>
      </c>
      <c r="AH3" s="44" t="s">
        <v>18</v>
      </c>
      <c r="AJ3" s="57"/>
      <c r="AK3" s="57"/>
      <c r="AL3" s="57"/>
      <c r="AM3" s="57"/>
      <c r="AN3" s="57"/>
      <c r="AO3" s="57"/>
    </row>
    <row r="4" spans="1:41" x14ac:dyDescent="0.25">
      <c r="A4" s="52">
        <v>1</v>
      </c>
      <c r="B4" s="52" t="s">
        <v>35</v>
      </c>
      <c r="C4" s="43">
        <v>250</v>
      </c>
      <c r="D4" s="60">
        <f>ROUND(AVERAGE(C4:C15),1)</f>
        <v>251.9</v>
      </c>
      <c r="E4" s="43">
        <f>C4-$D$4</f>
        <v>-1.9000000000000057</v>
      </c>
      <c r="F4" s="43">
        <f>E4^2</f>
        <v>3.6100000000000216</v>
      </c>
      <c r="G4" s="60">
        <f>ROUND(F16/12,2)</f>
        <v>320.24</v>
      </c>
      <c r="H4" s="60">
        <f>ROUND(SQRT(G4),2)</f>
        <v>17.899999999999999</v>
      </c>
      <c r="I4" s="47">
        <f>ROUND(E4/$H$4,2)</f>
        <v>-0.11</v>
      </c>
      <c r="J4" s="48">
        <f>10*I4+50</f>
        <v>48.9</v>
      </c>
      <c r="K4" s="45">
        <v>20</v>
      </c>
      <c r="L4" s="64">
        <f>ROUND(AVERAGE(K4:K15),1)</f>
        <v>27.8</v>
      </c>
      <c r="M4" s="45">
        <f>K4-$L$4</f>
        <v>-7.8000000000000007</v>
      </c>
      <c r="N4" s="45">
        <f>M4^2</f>
        <v>60.840000000000011</v>
      </c>
      <c r="O4" s="64">
        <f>ROUND(N16/12,2)</f>
        <v>156.97</v>
      </c>
      <c r="P4" s="64">
        <f>ROUND(SQRT(O4),2)</f>
        <v>12.53</v>
      </c>
      <c r="Q4" s="49">
        <f>ROUND(M4/$P$4,2)</f>
        <v>-0.62</v>
      </c>
      <c r="R4" s="50">
        <f>10*Q4+50</f>
        <v>43.8</v>
      </c>
      <c r="S4" s="43">
        <v>20</v>
      </c>
      <c r="T4" s="60">
        <f>ROUND(AVERAGE(S4:S15),1)</f>
        <v>28.6</v>
      </c>
      <c r="U4" s="43">
        <f>S4-$T$4</f>
        <v>-8.6000000000000014</v>
      </c>
      <c r="V4" s="43">
        <f>U4^2</f>
        <v>73.960000000000022</v>
      </c>
      <c r="W4" s="60">
        <f>ROUND(V16/12,2)</f>
        <v>155.08000000000001</v>
      </c>
      <c r="X4" s="61">
        <f>ROUND(SQRT(W4),2)</f>
        <v>12.45</v>
      </c>
      <c r="Y4" s="47">
        <f>ROUND(U4/$X$4,2)</f>
        <v>-0.69</v>
      </c>
      <c r="Z4" s="48">
        <f>10*Y4+50</f>
        <v>43.1</v>
      </c>
      <c r="AA4" s="45">
        <v>926</v>
      </c>
      <c r="AB4" s="64">
        <f>ROUND(AVERAGE(AA4:AA15),1)</f>
        <v>943.1</v>
      </c>
      <c r="AC4" s="45">
        <f>$AB$4-AA4</f>
        <v>17.100000000000023</v>
      </c>
      <c r="AD4" s="45">
        <f>AC4^2</f>
        <v>292.41000000000076</v>
      </c>
      <c r="AE4" s="64">
        <f>ROUND(AD16/12,2)</f>
        <v>398.74</v>
      </c>
      <c r="AF4" s="65">
        <f>ROUND(SQRT(AE4),2)</f>
        <v>19.97</v>
      </c>
      <c r="AG4" s="49">
        <f>ROUND(AC4/$AF$4,2)</f>
        <v>0.86</v>
      </c>
      <c r="AH4" s="50">
        <f>10*AG4+50</f>
        <v>58.6</v>
      </c>
      <c r="AJ4" s="55">
        <f>ROUND(J4*$C$2,2)</f>
        <v>26.9</v>
      </c>
      <c r="AK4" s="52">
        <f>ROUND(R4*$K$2,2)</f>
        <v>8.76</v>
      </c>
      <c r="AL4" s="52">
        <f>ROUND(Z4*$S$2,2)</f>
        <v>6.47</v>
      </c>
      <c r="AM4" s="52">
        <f>ROUND(AH4*$AA$2,2)</f>
        <v>5.86</v>
      </c>
      <c r="AN4" s="55">
        <f>SUM(AJ4:AM4)</f>
        <v>47.989999999999995</v>
      </c>
      <c r="AO4" s="52">
        <f>RANK(AN4,$AN$4:$AN$15,0)</f>
        <v>8</v>
      </c>
    </row>
    <row r="5" spans="1:41" x14ac:dyDescent="0.25">
      <c r="A5" s="52">
        <v>2</v>
      </c>
      <c r="B5" s="52" t="s">
        <v>36</v>
      </c>
      <c r="C5" s="43">
        <v>244</v>
      </c>
      <c r="D5" s="60"/>
      <c r="E5" s="43">
        <f t="shared" ref="E5:E15" si="0">C5-$D$4</f>
        <v>-7.9000000000000057</v>
      </c>
      <c r="F5" s="43">
        <f t="shared" ref="F5:F15" si="1">E5^2</f>
        <v>62.410000000000089</v>
      </c>
      <c r="G5" s="60"/>
      <c r="H5" s="60"/>
      <c r="I5" s="47">
        <f t="shared" ref="I5:I15" si="2">ROUND(E5/$H$4,2)</f>
        <v>-0.44</v>
      </c>
      <c r="J5" s="48">
        <f t="shared" ref="J5:J15" si="3">10*I5+50</f>
        <v>45.6</v>
      </c>
      <c r="K5" s="45">
        <v>22</v>
      </c>
      <c r="L5" s="64"/>
      <c r="M5" s="45">
        <f t="shared" ref="M5:M15" si="4">K5-$L$4</f>
        <v>-5.8000000000000007</v>
      </c>
      <c r="N5" s="45">
        <f t="shared" ref="N5:N15" si="5">M5^2</f>
        <v>33.640000000000008</v>
      </c>
      <c r="O5" s="64"/>
      <c r="P5" s="64"/>
      <c r="Q5" s="49">
        <f t="shared" ref="Q5:Q15" si="6">ROUND(M5/$P$4,2)</f>
        <v>-0.46</v>
      </c>
      <c r="R5" s="50">
        <f t="shared" ref="R5:R15" si="7">10*Q5+50</f>
        <v>45.4</v>
      </c>
      <c r="S5" s="43">
        <v>30</v>
      </c>
      <c r="T5" s="60"/>
      <c r="U5" s="43">
        <f t="shared" ref="U5:U15" si="8">S5-$T$4</f>
        <v>1.3999999999999986</v>
      </c>
      <c r="V5" s="43">
        <f t="shared" ref="V5:V15" si="9">U5^2</f>
        <v>1.959999999999996</v>
      </c>
      <c r="W5" s="60"/>
      <c r="X5" s="61"/>
      <c r="Y5" s="47">
        <f t="shared" ref="Y5:Y15" si="10">ROUND(U5/$X$4,2)</f>
        <v>0.11</v>
      </c>
      <c r="Z5" s="48">
        <f t="shared" ref="Z5:Z15" si="11">10*Y5+50</f>
        <v>51.1</v>
      </c>
      <c r="AA5" s="45">
        <v>925</v>
      </c>
      <c r="AB5" s="64"/>
      <c r="AC5" s="45">
        <f t="shared" ref="AC5:AC15" si="12">$AB$4-AA5</f>
        <v>18.100000000000023</v>
      </c>
      <c r="AD5" s="45">
        <f t="shared" ref="AD5:AD15" si="13">AC5^2</f>
        <v>327.61000000000081</v>
      </c>
      <c r="AE5" s="64"/>
      <c r="AF5" s="65"/>
      <c r="AG5" s="49">
        <f t="shared" ref="AG5:AG15" si="14">ROUND(AC5/$AF$4,2)</f>
        <v>0.91</v>
      </c>
      <c r="AH5" s="50">
        <f t="shared" ref="AH5:AH15" si="15">10*AG5+50</f>
        <v>59.1</v>
      </c>
      <c r="AJ5" s="55">
        <f t="shared" ref="AJ5:AJ15" si="16">ROUND(J5*$C$2,2)</f>
        <v>25.08</v>
      </c>
      <c r="AK5" s="52">
        <f t="shared" ref="AK5:AK15" si="17">ROUND(R5*$K$2,2)</f>
        <v>9.08</v>
      </c>
      <c r="AL5" s="52">
        <f t="shared" ref="AL5:AL15" si="18">ROUND(Z5*$S$2,2)</f>
        <v>7.67</v>
      </c>
      <c r="AM5" s="52">
        <f t="shared" ref="AM5:AM16" si="19">ROUND(AH5*$AA$2,2)</f>
        <v>5.91</v>
      </c>
      <c r="AN5" s="55">
        <f t="shared" ref="AN5:AN16" si="20">SUM(AJ5:AM5)</f>
        <v>47.739999999999995</v>
      </c>
      <c r="AO5" s="52">
        <f t="shared" ref="AO5:AO15" si="21">RANK(AN5,$AN$4:$AN$15,0)</f>
        <v>9</v>
      </c>
    </row>
    <row r="6" spans="1:41" x14ac:dyDescent="0.25">
      <c r="A6" s="52">
        <v>3</v>
      </c>
      <c r="B6" s="52" t="s">
        <v>37</v>
      </c>
      <c r="C6" s="43">
        <v>265</v>
      </c>
      <c r="D6" s="60"/>
      <c r="E6" s="43">
        <f t="shared" si="0"/>
        <v>13.099999999999994</v>
      </c>
      <c r="F6" s="43">
        <f t="shared" si="1"/>
        <v>171.60999999999984</v>
      </c>
      <c r="G6" s="60"/>
      <c r="H6" s="60"/>
      <c r="I6" s="47">
        <f t="shared" si="2"/>
        <v>0.73</v>
      </c>
      <c r="J6" s="48">
        <f t="shared" si="3"/>
        <v>57.3</v>
      </c>
      <c r="K6" s="45">
        <v>34</v>
      </c>
      <c r="L6" s="64"/>
      <c r="M6" s="45">
        <f t="shared" si="4"/>
        <v>6.1999999999999993</v>
      </c>
      <c r="N6" s="45">
        <f t="shared" si="5"/>
        <v>38.439999999999991</v>
      </c>
      <c r="O6" s="64"/>
      <c r="P6" s="64"/>
      <c r="Q6" s="49">
        <f t="shared" si="6"/>
        <v>0.49</v>
      </c>
      <c r="R6" s="50">
        <f t="shared" si="7"/>
        <v>54.9</v>
      </c>
      <c r="S6" s="43">
        <v>35</v>
      </c>
      <c r="T6" s="60"/>
      <c r="U6" s="43">
        <f t="shared" si="8"/>
        <v>6.3999999999999986</v>
      </c>
      <c r="V6" s="43">
        <f t="shared" si="9"/>
        <v>40.95999999999998</v>
      </c>
      <c r="W6" s="60"/>
      <c r="X6" s="61"/>
      <c r="Y6" s="47">
        <f t="shared" si="10"/>
        <v>0.51</v>
      </c>
      <c r="Z6" s="48">
        <f t="shared" si="11"/>
        <v>55.1</v>
      </c>
      <c r="AA6" s="45">
        <v>943</v>
      </c>
      <c r="AB6" s="64"/>
      <c r="AC6" s="45">
        <f t="shared" si="12"/>
        <v>0.10000000000002274</v>
      </c>
      <c r="AD6" s="45">
        <f t="shared" si="13"/>
        <v>1.0000000000004547E-2</v>
      </c>
      <c r="AE6" s="64"/>
      <c r="AF6" s="65"/>
      <c r="AG6" s="49">
        <f t="shared" si="14"/>
        <v>0.01</v>
      </c>
      <c r="AH6" s="50">
        <f t="shared" si="15"/>
        <v>50.1</v>
      </c>
      <c r="AJ6" s="55">
        <f t="shared" si="16"/>
        <v>31.52</v>
      </c>
      <c r="AK6" s="52">
        <f t="shared" si="17"/>
        <v>10.98</v>
      </c>
      <c r="AL6" s="52">
        <f t="shared" si="18"/>
        <v>8.27</v>
      </c>
      <c r="AM6" s="52">
        <f t="shared" si="19"/>
        <v>5.01</v>
      </c>
      <c r="AN6" s="55">
        <f t="shared" si="20"/>
        <v>55.779999999999994</v>
      </c>
      <c r="AO6" s="52">
        <f t="shared" si="21"/>
        <v>3</v>
      </c>
    </row>
    <row r="7" spans="1:41" x14ac:dyDescent="0.25">
      <c r="A7" s="52">
        <v>4</v>
      </c>
      <c r="B7" s="52" t="s">
        <v>38</v>
      </c>
      <c r="C7" s="43">
        <v>233</v>
      </c>
      <c r="D7" s="60"/>
      <c r="E7" s="43">
        <f t="shared" si="0"/>
        <v>-18.900000000000006</v>
      </c>
      <c r="F7" s="43">
        <f t="shared" si="1"/>
        <v>357.21000000000021</v>
      </c>
      <c r="G7" s="60"/>
      <c r="H7" s="60"/>
      <c r="I7" s="47">
        <f t="shared" si="2"/>
        <v>-1.06</v>
      </c>
      <c r="J7" s="48">
        <f t="shared" si="3"/>
        <v>39.4</v>
      </c>
      <c r="K7" s="45">
        <v>46</v>
      </c>
      <c r="L7" s="64"/>
      <c r="M7" s="45">
        <f t="shared" si="4"/>
        <v>18.2</v>
      </c>
      <c r="N7" s="45">
        <f t="shared" si="5"/>
        <v>331.23999999999995</v>
      </c>
      <c r="O7" s="64"/>
      <c r="P7" s="64"/>
      <c r="Q7" s="49">
        <f t="shared" si="6"/>
        <v>1.45</v>
      </c>
      <c r="R7" s="50">
        <f t="shared" si="7"/>
        <v>64.5</v>
      </c>
      <c r="S7" s="43">
        <v>46</v>
      </c>
      <c r="T7" s="60"/>
      <c r="U7" s="43">
        <f t="shared" si="8"/>
        <v>17.399999999999999</v>
      </c>
      <c r="V7" s="43">
        <f t="shared" si="9"/>
        <v>302.75999999999993</v>
      </c>
      <c r="W7" s="60"/>
      <c r="X7" s="61"/>
      <c r="Y7" s="47">
        <f t="shared" si="10"/>
        <v>1.4</v>
      </c>
      <c r="Z7" s="48">
        <f t="shared" si="11"/>
        <v>64</v>
      </c>
      <c r="AA7" s="45">
        <v>955</v>
      </c>
      <c r="AB7" s="64"/>
      <c r="AC7" s="45">
        <f t="shared" si="12"/>
        <v>-11.899999999999977</v>
      </c>
      <c r="AD7" s="45">
        <f t="shared" si="13"/>
        <v>141.60999999999945</v>
      </c>
      <c r="AE7" s="64"/>
      <c r="AF7" s="65"/>
      <c r="AG7" s="49">
        <f t="shared" si="14"/>
        <v>-0.6</v>
      </c>
      <c r="AH7" s="50">
        <f t="shared" si="15"/>
        <v>44</v>
      </c>
      <c r="AJ7" s="55">
        <f t="shared" si="16"/>
        <v>21.67</v>
      </c>
      <c r="AK7" s="52">
        <f t="shared" si="17"/>
        <v>12.9</v>
      </c>
      <c r="AL7" s="52">
        <f t="shared" si="18"/>
        <v>9.6</v>
      </c>
      <c r="AM7" s="52">
        <f t="shared" si="19"/>
        <v>4.4000000000000004</v>
      </c>
      <c r="AN7" s="55">
        <f t="shared" si="20"/>
        <v>48.57</v>
      </c>
      <c r="AO7" s="52">
        <f t="shared" si="21"/>
        <v>6</v>
      </c>
    </row>
    <row r="8" spans="1:41" x14ac:dyDescent="0.25">
      <c r="A8" s="52">
        <v>5</v>
      </c>
      <c r="B8" s="52" t="s">
        <v>39</v>
      </c>
      <c r="C8" s="43">
        <v>254</v>
      </c>
      <c r="D8" s="60"/>
      <c r="E8" s="43">
        <f t="shared" si="0"/>
        <v>2.0999999999999943</v>
      </c>
      <c r="F8" s="43">
        <f t="shared" si="1"/>
        <v>4.4099999999999762</v>
      </c>
      <c r="G8" s="60"/>
      <c r="H8" s="60"/>
      <c r="I8" s="47">
        <f t="shared" si="2"/>
        <v>0.12</v>
      </c>
      <c r="J8" s="48">
        <f t="shared" si="3"/>
        <v>51.2</v>
      </c>
      <c r="K8" s="45">
        <v>29</v>
      </c>
      <c r="L8" s="64"/>
      <c r="M8" s="45">
        <f t="shared" si="4"/>
        <v>1.1999999999999993</v>
      </c>
      <c r="N8" s="45">
        <f t="shared" si="5"/>
        <v>1.4399999999999984</v>
      </c>
      <c r="O8" s="64"/>
      <c r="P8" s="64"/>
      <c r="Q8" s="49">
        <f t="shared" si="6"/>
        <v>0.1</v>
      </c>
      <c r="R8" s="50">
        <f t="shared" si="7"/>
        <v>51</v>
      </c>
      <c r="S8" s="43">
        <v>29</v>
      </c>
      <c r="T8" s="60"/>
      <c r="U8" s="43">
        <f t="shared" si="8"/>
        <v>0.39999999999999858</v>
      </c>
      <c r="V8" s="43">
        <f t="shared" si="9"/>
        <v>0.15999999999999887</v>
      </c>
      <c r="W8" s="60"/>
      <c r="X8" s="61"/>
      <c r="Y8" s="47">
        <f t="shared" si="10"/>
        <v>0.03</v>
      </c>
      <c r="Z8" s="48">
        <f t="shared" si="11"/>
        <v>50.3</v>
      </c>
      <c r="AA8" s="45">
        <v>967</v>
      </c>
      <c r="AB8" s="64"/>
      <c r="AC8" s="45">
        <f t="shared" si="12"/>
        <v>-23.899999999999977</v>
      </c>
      <c r="AD8" s="45">
        <f t="shared" si="13"/>
        <v>571.2099999999989</v>
      </c>
      <c r="AE8" s="64"/>
      <c r="AF8" s="65"/>
      <c r="AG8" s="49">
        <f t="shared" si="14"/>
        <v>-1.2</v>
      </c>
      <c r="AH8" s="50">
        <f t="shared" si="15"/>
        <v>38</v>
      </c>
      <c r="AJ8" s="55">
        <f t="shared" si="16"/>
        <v>28.16</v>
      </c>
      <c r="AK8" s="52">
        <f t="shared" si="17"/>
        <v>10.199999999999999</v>
      </c>
      <c r="AL8" s="52">
        <f t="shared" si="18"/>
        <v>7.55</v>
      </c>
      <c r="AM8" s="52">
        <f t="shared" si="19"/>
        <v>3.8</v>
      </c>
      <c r="AN8" s="55">
        <f t="shared" si="20"/>
        <v>49.709999999999994</v>
      </c>
      <c r="AO8" s="52">
        <f t="shared" si="21"/>
        <v>5</v>
      </c>
    </row>
    <row r="9" spans="1:41" x14ac:dyDescent="0.25">
      <c r="A9" s="52">
        <v>6</v>
      </c>
      <c r="B9" s="52" t="s">
        <v>40</v>
      </c>
      <c r="C9" s="43">
        <v>285</v>
      </c>
      <c r="D9" s="60"/>
      <c r="E9" s="43">
        <f t="shared" si="0"/>
        <v>33.099999999999994</v>
      </c>
      <c r="F9" s="43">
        <f t="shared" si="1"/>
        <v>1095.6099999999997</v>
      </c>
      <c r="G9" s="60"/>
      <c r="H9" s="60"/>
      <c r="I9" s="47">
        <f t="shared" si="2"/>
        <v>1.85</v>
      </c>
      <c r="J9" s="48">
        <f t="shared" si="3"/>
        <v>68.5</v>
      </c>
      <c r="K9" s="45">
        <v>55</v>
      </c>
      <c r="L9" s="64"/>
      <c r="M9" s="45">
        <f t="shared" si="4"/>
        <v>27.2</v>
      </c>
      <c r="N9" s="45">
        <f t="shared" si="5"/>
        <v>739.83999999999992</v>
      </c>
      <c r="O9" s="64"/>
      <c r="P9" s="64"/>
      <c r="Q9" s="49">
        <f t="shared" si="6"/>
        <v>2.17</v>
      </c>
      <c r="R9" s="50">
        <f t="shared" si="7"/>
        <v>71.7</v>
      </c>
      <c r="S9" s="43">
        <v>55</v>
      </c>
      <c r="T9" s="60"/>
      <c r="U9" s="43">
        <f t="shared" si="8"/>
        <v>26.4</v>
      </c>
      <c r="V9" s="43">
        <f t="shared" si="9"/>
        <v>696.95999999999992</v>
      </c>
      <c r="W9" s="60"/>
      <c r="X9" s="61"/>
      <c r="Y9" s="47">
        <f t="shared" si="10"/>
        <v>2.12</v>
      </c>
      <c r="Z9" s="48">
        <f t="shared" si="11"/>
        <v>71.2</v>
      </c>
      <c r="AA9" s="45">
        <v>985</v>
      </c>
      <c r="AB9" s="64"/>
      <c r="AC9" s="45">
        <f t="shared" si="12"/>
        <v>-41.899999999999977</v>
      </c>
      <c r="AD9" s="45">
        <f t="shared" si="13"/>
        <v>1755.6099999999981</v>
      </c>
      <c r="AE9" s="64"/>
      <c r="AF9" s="65"/>
      <c r="AG9" s="49">
        <f t="shared" si="14"/>
        <v>-2.1</v>
      </c>
      <c r="AH9" s="50">
        <f t="shared" si="15"/>
        <v>29</v>
      </c>
      <c r="AJ9" s="55">
        <f t="shared" si="16"/>
        <v>37.68</v>
      </c>
      <c r="AK9" s="52">
        <f t="shared" si="17"/>
        <v>14.34</v>
      </c>
      <c r="AL9" s="52">
        <f t="shared" si="18"/>
        <v>10.68</v>
      </c>
      <c r="AM9" s="52">
        <f t="shared" si="19"/>
        <v>2.9</v>
      </c>
      <c r="AN9" s="55">
        <f t="shared" si="20"/>
        <v>65.599999999999994</v>
      </c>
      <c r="AO9" s="52">
        <f t="shared" si="21"/>
        <v>1</v>
      </c>
    </row>
    <row r="10" spans="1:41" x14ac:dyDescent="0.25">
      <c r="A10" s="52">
        <v>7</v>
      </c>
      <c r="B10" s="52" t="s">
        <v>41</v>
      </c>
      <c r="C10" s="43">
        <v>275</v>
      </c>
      <c r="D10" s="60"/>
      <c r="E10" s="43">
        <f t="shared" si="0"/>
        <v>23.099999999999994</v>
      </c>
      <c r="F10" s="43">
        <f t="shared" si="1"/>
        <v>533.60999999999979</v>
      </c>
      <c r="G10" s="60"/>
      <c r="H10" s="60"/>
      <c r="I10" s="47">
        <f t="shared" si="2"/>
        <v>1.29</v>
      </c>
      <c r="J10" s="48">
        <f t="shared" si="3"/>
        <v>62.9</v>
      </c>
      <c r="K10" s="45">
        <v>11</v>
      </c>
      <c r="L10" s="64"/>
      <c r="M10" s="45">
        <f t="shared" si="4"/>
        <v>-16.8</v>
      </c>
      <c r="N10" s="45">
        <f t="shared" si="5"/>
        <v>282.24</v>
      </c>
      <c r="O10" s="64"/>
      <c r="P10" s="64"/>
      <c r="Q10" s="49">
        <f t="shared" si="6"/>
        <v>-1.34</v>
      </c>
      <c r="R10" s="50">
        <f t="shared" si="7"/>
        <v>36.6</v>
      </c>
      <c r="S10" s="43">
        <v>11</v>
      </c>
      <c r="T10" s="60"/>
      <c r="U10" s="43">
        <f t="shared" si="8"/>
        <v>-17.600000000000001</v>
      </c>
      <c r="V10" s="43">
        <f t="shared" si="9"/>
        <v>309.76000000000005</v>
      </c>
      <c r="W10" s="60"/>
      <c r="X10" s="61"/>
      <c r="Y10" s="47">
        <f t="shared" si="10"/>
        <v>-1.41</v>
      </c>
      <c r="Z10" s="48">
        <f t="shared" si="11"/>
        <v>35.9</v>
      </c>
      <c r="AA10" s="45">
        <v>927</v>
      </c>
      <c r="AB10" s="64"/>
      <c r="AC10" s="45">
        <f t="shared" si="12"/>
        <v>16.100000000000023</v>
      </c>
      <c r="AD10" s="45">
        <f t="shared" si="13"/>
        <v>259.21000000000072</v>
      </c>
      <c r="AE10" s="64"/>
      <c r="AF10" s="65"/>
      <c r="AG10" s="49">
        <f t="shared" si="14"/>
        <v>0.81</v>
      </c>
      <c r="AH10" s="50">
        <f t="shared" si="15"/>
        <v>58.1</v>
      </c>
      <c r="AJ10" s="55">
        <f t="shared" si="16"/>
        <v>34.6</v>
      </c>
      <c r="AK10" s="52">
        <f t="shared" si="17"/>
        <v>7.32</v>
      </c>
      <c r="AL10" s="52">
        <f t="shared" si="18"/>
        <v>5.39</v>
      </c>
      <c r="AM10" s="52">
        <f t="shared" si="19"/>
        <v>5.81</v>
      </c>
      <c r="AN10" s="55">
        <f t="shared" si="20"/>
        <v>53.120000000000005</v>
      </c>
      <c r="AO10" s="52">
        <f t="shared" si="21"/>
        <v>4</v>
      </c>
    </row>
    <row r="11" spans="1:41" x14ac:dyDescent="0.25">
      <c r="A11" s="52">
        <v>8</v>
      </c>
      <c r="B11" s="52" t="s">
        <v>42</v>
      </c>
      <c r="C11" s="43">
        <v>246</v>
      </c>
      <c r="D11" s="60"/>
      <c r="E11" s="43">
        <f t="shared" si="0"/>
        <v>-5.9000000000000057</v>
      </c>
      <c r="F11" s="43">
        <f t="shared" si="1"/>
        <v>34.810000000000066</v>
      </c>
      <c r="G11" s="60"/>
      <c r="H11" s="60"/>
      <c r="I11" s="47">
        <f t="shared" si="2"/>
        <v>-0.33</v>
      </c>
      <c r="J11" s="48">
        <f t="shared" si="3"/>
        <v>46.7</v>
      </c>
      <c r="K11" s="45">
        <v>25</v>
      </c>
      <c r="L11" s="64"/>
      <c r="M11" s="45">
        <f t="shared" si="4"/>
        <v>-2.8000000000000007</v>
      </c>
      <c r="N11" s="45">
        <f t="shared" si="5"/>
        <v>7.8400000000000043</v>
      </c>
      <c r="O11" s="64"/>
      <c r="P11" s="64"/>
      <c r="Q11" s="49">
        <f t="shared" si="6"/>
        <v>-0.22</v>
      </c>
      <c r="R11" s="50">
        <f t="shared" si="7"/>
        <v>47.8</v>
      </c>
      <c r="S11" s="43">
        <v>25</v>
      </c>
      <c r="T11" s="60"/>
      <c r="U11" s="43">
        <f t="shared" si="8"/>
        <v>-3.6000000000000014</v>
      </c>
      <c r="V11" s="43">
        <f t="shared" si="9"/>
        <v>12.96000000000001</v>
      </c>
      <c r="W11" s="60"/>
      <c r="X11" s="61"/>
      <c r="Y11" s="47">
        <f t="shared" si="10"/>
        <v>-0.28999999999999998</v>
      </c>
      <c r="Z11" s="48">
        <f t="shared" si="11"/>
        <v>47.1</v>
      </c>
      <c r="AA11" s="45">
        <v>924</v>
      </c>
      <c r="AB11" s="64"/>
      <c r="AC11" s="45">
        <f t="shared" si="12"/>
        <v>19.100000000000023</v>
      </c>
      <c r="AD11" s="45">
        <f t="shared" si="13"/>
        <v>364.81000000000085</v>
      </c>
      <c r="AE11" s="64"/>
      <c r="AF11" s="65"/>
      <c r="AG11" s="49">
        <f t="shared" si="14"/>
        <v>0.96</v>
      </c>
      <c r="AH11" s="50">
        <f t="shared" si="15"/>
        <v>59.6</v>
      </c>
      <c r="AJ11" s="55">
        <f t="shared" si="16"/>
        <v>25.69</v>
      </c>
      <c r="AK11" s="52">
        <f t="shared" si="17"/>
        <v>9.56</v>
      </c>
      <c r="AL11" s="52">
        <f t="shared" si="18"/>
        <v>7.07</v>
      </c>
      <c r="AM11" s="52">
        <f t="shared" si="19"/>
        <v>5.96</v>
      </c>
      <c r="AN11" s="55">
        <f t="shared" si="20"/>
        <v>48.28</v>
      </c>
      <c r="AO11" s="52">
        <f t="shared" si="21"/>
        <v>7</v>
      </c>
    </row>
    <row r="12" spans="1:41" x14ac:dyDescent="0.25">
      <c r="A12" s="52">
        <v>9</v>
      </c>
      <c r="B12" s="52" t="s">
        <v>43</v>
      </c>
      <c r="C12" s="43">
        <v>215</v>
      </c>
      <c r="D12" s="60"/>
      <c r="E12" s="43">
        <f t="shared" si="0"/>
        <v>-36.900000000000006</v>
      </c>
      <c r="F12" s="43">
        <f t="shared" si="1"/>
        <v>1361.6100000000004</v>
      </c>
      <c r="G12" s="60"/>
      <c r="H12" s="60"/>
      <c r="I12" s="47">
        <f t="shared" si="2"/>
        <v>-2.06</v>
      </c>
      <c r="J12" s="48">
        <f t="shared" si="3"/>
        <v>29.4</v>
      </c>
      <c r="K12" s="45">
        <v>15</v>
      </c>
      <c r="L12" s="64"/>
      <c r="M12" s="45">
        <f t="shared" si="4"/>
        <v>-12.8</v>
      </c>
      <c r="N12" s="45">
        <f t="shared" si="5"/>
        <v>163.84000000000003</v>
      </c>
      <c r="O12" s="64"/>
      <c r="P12" s="64"/>
      <c r="Q12" s="49">
        <f t="shared" si="6"/>
        <v>-1.02</v>
      </c>
      <c r="R12" s="50">
        <f t="shared" si="7"/>
        <v>39.799999999999997</v>
      </c>
      <c r="S12" s="43">
        <v>15</v>
      </c>
      <c r="T12" s="60"/>
      <c r="U12" s="43">
        <f t="shared" si="8"/>
        <v>-13.600000000000001</v>
      </c>
      <c r="V12" s="43">
        <f t="shared" si="9"/>
        <v>184.96000000000004</v>
      </c>
      <c r="W12" s="60"/>
      <c r="X12" s="61"/>
      <c r="Y12" s="47">
        <f t="shared" si="10"/>
        <v>-1.0900000000000001</v>
      </c>
      <c r="Z12" s="48">
        <f t="shared" si="11"/>
        <v>39.1</v>
      </c>
      <c r="AA12" s="45">
        <v>933</v>
      </c>
      <c r="AB12" s="64"/>
      <c r="AC12" s="45">
        <f t="shared" si="12"/>
        <v>10.100000000000023</v>
      </c>
      <c r="AD12" s="45">
        <f t="shared" si="13"/>
        <v>102.01000000000046</v>
      </c>
      <c r="AE12" s="64"/>
      <c r="AF12" s="65"/>
      <c r="AG12" s="49">
        <f t="shared" si="14"/>
        <v>0.51</v>
      </c>
      <c r="AH12" s="50">
        <f t="shared" si="15"/>
        <v>55.1</v>
      </c>
      <c r="AJ12" s="55">
        <f t="shared" si="16"/>
        <v>16.170000000000002</v>
      </c>
      <c r="AK12" s="52">
        <f t="shared" si="17"/>
        <v>7.96</v>
      </c>
      <c r="AL12" s="52">
        <f t="shared" si="18"/>
        <v>5.87</v>
      </c>
      <c r="AM12" s="52">
        <f t="shared" si="19"/>
        <v>5.51</v>
      </c>
      <c r="AN12" s="55">
        <f t="shared" si="20"/>
        <v>35.510000000000005</v>
      </c>
      <c r="AO12" s="52">
        <f t="shared" si="21"/>
        <v>12</v>
      </c>
    </row>
    <row r="13" spans="1:41" x14ac:dyDescent="0.25">
      <c r="A13" s="52">
        <v>10</v>
      </c>
      <c r="B13" s="52" t="s">
        <v>44</v>
      </c>
      <c r="C13" s="43">
        <v>247</v>
      </c>
      <c r="D13" s="60"/>
      <c r="E13" s="43">
        <f t="shared" si="0"/>
        <v>-4.9000000000000057</v>
      </c>
      <c r="F13" s="43">
        <f t="shared" si="1"/>
        <v>24.010000000000055</v>
      </c>
      <c r="G13" s="60"/>
      <c r="H13" s="60"/>
      <c r="I13" s="47">
        <f t="shared" si="2"/>
        <v>-0.27</v>
      </c>
      <c r="J13" s="48">
        <f t="shared" si="3"/>
        <v>47.3</v>
      </c>
      <c r="K13" s="45">
        <v>17</v>
      </c>
      <c r="L13" s="64"/>
      <c r="M13" s="45">
        <f t="shared" si="4"/>
        <v>-10.8</v>
      </c>
      <c r="N13" s="45">
        <f t="shared" si="5"/>
        <v>116.64000000000001</v>
      </c>
      <c r="O13" s="64"/>
      <c r="P13" s="64"/>
      <c r="Q13" s="49">
        <f t="shared" si="6"/>
        <v>-0.86</v>
      </c>
      <c r="R13" s="50">
        <f t="shared" si="7"/>
        <v>41.4</v>
      </c>
      <c r="S13" s="43">
        <v>17</v>
      </c>
      <c r="T13" s="60"/>
      <c r="U13" s="43">
        <f t="shared" si="8"/>
        <v>-11.600000000000001</v>
      </c>
      <c r="V13" s="43">
        <f t="shared" si="9"/>
        <v>134.56000000000003</v>
      </c>
      <c r="W13" s="60"/>
      <c r="X13" s="61"/>
      <c r="Y13" s="47">
        <f t="shared" si="10"/>
        <v>-0.93</v>
      </c>
      <c r="Z13" s="48">
        <f t="shared" si="11"/>
        <v>40.700000000000003</v>
      </c>
      <c r="AA13" s="45">
        <v>966</v>
      </c>
      <c r="AB13" s="64"/>
      <c r="AC13" s="45">
        <f t="shared" si="12"/>
        <v>-22.899999999999977</v>
      </c>
      <c r="AD13" s="45">
        <f t="shared" si="13"/>
        <v>524.40999999999894</v>
      </c>
      <c r="AE13" s="64"/>
      <c r="AF13" s="65"/>
      <c r="AG13" s="49">
        <f t="shared" si="14"/>
        <v>-1.1499999999999999</v>
      </c>
      <c r="AH13" s="50">
        <f t="shared" si="15"/>
        <v>38.5</v>
      </c>
      <c r="AJ13" s="55">
        <f t="shared" si="16"/>
        <v>26.02</v>
      </c>
      <c r="AK13" s="52">
        <f t="shared" si="17"/>
        <v>8.2799999999999994</v>
      </c>
      <c r="AL13" s="52">
        <f t="shared" si="18"/>
        <v>6.11</v>
      </c>
      <c r="AM13" s="52">
        <f t="shared" si="19"/>
        <v>3.85</v>
      </c>
      <c r="AN13" s="55">
        <f t="shared" si="20"/>
        <v>44.26</v>
      </c>
      <c r="AO13" s="52">
        <f t="shared" si="21"/>
        <v>11</v>
      </c>
    </row>
    <row r="14" spans="1:41" x14ac:dyDescent="0.25">
      <c r="A14" s="52">
        <v>11</v>
      </c>
      <c r="B14" s="52" t="s">
        <v>45</v>
      </c>
      <c r="C14" s="43">
        <v>264</v>
      </c>
      <c r="D14" s="60"/>
      <c r="E14" s="43">
        <f t="shared" si="0"/>
        <v>12.099999999999994</v>
      </c>
      <c r="F14" s="43">
        <f t="shared" si="1"/>
        <v>146.40999999999985</v>
      </c>
      <c r="G14" s="60"/>
      <c r="H14" s="60"/>
      <c r="I14" s="47">
        <f t="shared" si="2"/>
        <v>0.68</v>
      </c>
      <c r="J14" s="48">
        <f t="shared" si="3"/>
        <v>56.8</v>
      </c>
      <c r="K14" s="45">
        <v>37</v>
      </c>
      <c r="L14" s="64"/>
      <c r="M14" s="45">
        <f t="shared" si="4"/>
        <v>9.1999999999999993</v>
      </c>
      <c r="N14" s="45">
        <f t="shared" si="5"/>
        <v>84.639999999999986</v>
      </c>
      <c r="O14" s="64"/>
      <c r="P14" s="64"/>
      <c r="Q14" s="49">
        <f t="shared" si="6"/>
        <v>0.73</v>
      </c>
      <c r="R14" s="50">
        <f t="shared" si="7"/>
        <v>57.3</v>
      </c>
      <c r="S14" s="43">
        <v>37</v>
      </c>
      <c r="T14" s="60"/>
      <c r="U14" s="43">
        <f t="shared" si="8"/>
        <v>8.3999999999999986</v>
      </c>
      <c r="V14" s="43">
        <f t="shared" si="9"/>
        <v>70.559999999999974</v>
      </c>
      <c r="W14" s="60"/>
      <c r="X14" s="61"/>
      <c r="Y14" s="47">
        <f t="shared" si="10"/>
        <v>0.67</v>
      </c>
      <c r="Z14" s="48">
        <f t="shared" si="11"/>
        <v>56.7</v>
      </c>
      <c r="AA14" s="45">
        <v>944</v>
      </c>
      <c r="AB14" s="64"/>
      <c r="AC14" s="45">
        <f t="shared" si="12"/>
        <v>-0.89999999999997726</v>
      </c>
      <c r="AD14" s="45">
        <f t="shared" si="13"/>
        <v>0.80999999999995909</v>
      </c>
      <c r="AE14" s="64"/>
      <c r="AF14" s="65"/>
      <c r="AG14" s="49">
        <f t="shared" si="14"/>
        <v>-0.05</v>
      </c>
      <c r="AH14" s="50">
        <f t="shared" si="15"/>
        <v>49.5</v>
      </c>
      <c r="AJ14" s="55">
        <f t="shared" si="16"/>
        <v>31.24</v>
      </c>
      <c r="AK14" s="52">
        <f t="shared" si="17"/>
        <v>11.46</v>
      </c>
      <c r="AL14" s="52">
        <f t="shared" si="18"/>
        <v>8.51</v>
      </c>
      <c r="AM14" s="52">
        <f t="shared" si="19"/>
        <v>4.95</v>
      </c>
      <c r="AN14" s="55">
        <f t="shared" si="20"/>
        <v>56.160000000000004</v>
      </c>
      <c r="AO14" s="52">
        <f t="shared" si="21"/>
        <v>2</v>
      </c>
    </row>
    <row r="15" spans="1:41" x14ac:dyDescent="0.25">
      <c r="A15" s="52">
        <v>12</v>
      </c>
      <c r="B15" s="52" t="s">
        <v>46</v>
      </c>
      <c r="C15" s="43">
        <v>245</v>
      </c>
      <c r="D15" s="60"/>
      <c r="E15" s="43">
        <f t="shared" si="0"/>
        <v>-6.9000000000000057</v>
      </c>
      <c r="F15" s="43">
        <f t="shared" si="1"/>
        <v>47.610000000000078</v>
      </c>
      <c r="G15" s="60"/>
      <c r="H15" s="60"/>
      <c r="I15" s="47">
        <f t="shared" si="2"/>
        <v>-0.39</v>
      </c>
      <c r="J15" s="48">
        <f t="shared" si="3"/>
        <v>46.1</v>
      </c>
      <c r="K15" s="45">
        <v>23</v>
      </c>
      <c r="L15" s="64"/>
      <c r="M15" s="45">
        <f t="shared" si="4"/>
        <v>-4.8000000000000007</v>
      </c>
      <c r="N15" s="45">
        <f t="shared" si="5"/>
        <v>23.040000000000006</v>
      </c>
      <c r="O15" s="64"/>
      <c r="P15" s="64"/>
      <c r="Q15" s="49">
        <f t="shared" si="6"/>
        <v>-0.38</v>
      </c>
      <c r="R15" s="50">
        <f t="shared" si="7"/>
        <v>46.2</v>
      </c>
      <c r="S15" s="43">
        <v>23</v>
      </c>
      <c r="T15" s="60"/>
      <c r="U15" s="43">
        <f t="shared" si="8"/>
        <v>-5.6000000000000014</v>
      </c>
      <c r="V15" s="43">
        <f t="shared" si="9"/>
        <v>31.360000000000017</v>
      </c>
      <c r="W15" s="60"/>
      <c r="X15" s="61"/>
      <c r="Y15" s="47">
        <f t="shared" si="10"/>
        <v>-0.45</v>
      </c>
      <c r="Z15" s="48">
        <f t="shared" si="11"/>
        <v>45.5</v>
      </c>
      <c r="AA15" s="45">
        <v>922</v>
      </c>
      <c r="AB15" s="64"/>
      <c r="AC15" s="45">
        <f t="shared" si="12"/>
        <v>21.100000000000023</v>
      </c>
      <c r="AD15" s="45">
        <f t="shared" si="13"/>
        <v>445.21000000000095</v>
      </c>
      <c r="AE15" s="64"/>
      <c r="AF15" s="65"/>
      <c r="AG15" s="49">
        <f t="shared" si="14"/>
        <v>1.06</v>
      </c>
      <c r="AH15" s="50">
        <f t="shared" si="15"/>
        <v>60.6</v>
      </c>
      <c r="AJ15" s="55">
        <f t="shared" si="16"/>
        <v>25.36</v>
      </c>
      <c r="AK15" s="52">
        <f t="shared" si="17"/>
        <v>9.24</v>
      </c>
      <c r="AL15" s="52">
        <f t="shared" si="18"/>
        <v>6.83</v>
      </c>
      <c r="AM15" s="52">
        <f t="shared" si="19"/>
        <v>6.06</v>
      </c>
      <c r="AN15" s="55">
        <f t="shared" si="20"/>
        <v>47.49</v>
      </c>
      <c r="AO15" s="52">
        <f t="shared" si="21"/>
        <v>10</v>
      </c>
    </row>
    <row r="16" spans="1:41" hidden="1" x14ac:dyDescent="0.25">
      <c r="F16" s="51">
        <f>SUM(F4:F15)</f>
        <v>3842.9199999999996</v>
      </c>
      <c r="K16" s="51"/>
      <c r="L16" s="51"/>
      <c r="M16" s="51"/>
      <c r="N16" s="51">
        <f>SUM(N4:N15)</f>
        <v>1883.6799999999998</v>
      </c>
      <c r="O16" s="51"/>
      <c r="P16" s="51"/>
      <c r="Q16" s="51"/>
      <c r="R16" s="51"/>
      <c r="V16" s="51">
        <f>SUM(V4:V15)</f>
        <v>1860.9199999999998</v>
      </c>
      <c r="AD16" s="51">
        <f>SUM(AD4:AD15)</f>
        <v>4784.920000000001</v>
      </c>
      <c r="AM16" s="54">
        <f t="shared" si="19"/>
        <v>0</v>
      </c>
      <c r="AN16" s="53">
        <f t="shared" si="20"/>
        <v>0</v>
      </c>
      <c r="AO16" s="46" t="e">
        <f t="shared" ref="AO16" si="22">RANK(AN16,$AN$4:$AN$15,1)</f>
        <v>#N/A</v>
      </c>
    </row>
    <row r="18" spans="3:34" hidden="1" x14ac:dyDescent="0.25">
      <c r="C18" s="56">
        <f>C2*100</f>
        <v>55.000000000000007</v>
      </c>
      <c r="D18" s="56">
        <f>K2*100</f>
        <v>20</v>
      </c>
      <c r="E18" s="56">
        <f>S2*100</f>
        <v>15</v>
      </c>
      <c r="F18" s="56">
        <f>AA2*100</f>
        <v>10</v>
      </c>
    </row>
    <row r="19" spans="3:34" hidden="1" x14ac:dyDescent="0.25">
      <c r="C19" s="56">
        <f>MOD(C18,5)</f>
        <v>7.1054273576010019E-15</v>
      </c>
      <c r="D19" s="56">
        <f>MOD(D18,5)</f>
        <v>0</v>
      </c>
      <c r="E19" s="56">
        <f>MOD(E18,5)</f>
        <v>0</v>
      </c>
      <c r="F19" s="56">
        <f>MOD(F18,5)</f>
        <v>0</v>
      </c>
      <c r="G19" s="51">
        <f>F19*E19*D19*C19</f>
        <v>0</v>
      </c>
    </row>
    <row r="21" spans="3:34" x14ac:dyDescent="0.25">
      <c r="AB21" s="67" t="s">
        <v>58</v>
      </c>
      <c r="AC21" s="67"/>
      <c r="AD21" s="67"/>
      <c r="AE21" s="67"/>
      <c r="AF21" s="67"/>
      <c r="AG21" s="67"/>
      <c r="AH21" s="67"/>
    </row>
    <row r="22" spans="3:34" x14ac:dyDescent="0.25">
      <c r="AB22" s="67"/>
      <c r="AC22" s="67"/>
      <c r="AD22" s="67"/>
      <c r="AE22" s="67"/>
      <c r="AF22" s="67"/>
      <c r="AG22" s="67"/>
      <c r="AH22" s="67"/>
    </row>
    <row r="23" spans="3:34" x14ac:dyDescent="0.25">
      <c r="AB23" s="67"/>
      <c r="AC23" s="67"/>
      <c r="AD23" s="67"/>
      <c r="AE23" s="67"/>
      <c r="AF23" s="67"/>
      <c r="AG23" s="67"/>
      <c r="AH23" s="67"/>
    </row>
    <row r="24" spans="3:34" x14ac:dyDescent="0.25">
      <c r="AB24" s="67"/>
      <c r="AC24" s="67"/>
      <c r="AD24" s="67"/>
      <c r="AE24" s="67"/>
      <c r="AF24" s="67"/>
      <c r="AG24" s="67"/>
      <c r="AH24" s="67"/>
    </row>
  </sheetData>
  <mergeCells count="29">
    <mergeCell ref="AB21:AH24"/>
    <mergeCell ref="L4:L15"/>
    <mergeCell ref="O4:O15"/>
    <mergeCell ref="P4:P15"/>
    <mergeCell ref="D4:D15"/>
    <mergeCell ref="H4:H15"/>
    <mergeCell ref="G4:G15"/>
    <mergeCell ref="C1:J1"/>
    <mergeCell ref="A1:A3"/>
    <mergeCell ref="B1:B3"/>
    <mergeCell ref="K1:R1"/>
    <mergeCell ref="K2:R2"/>
    <mergeCell ref="C2:J2"/>
    <mergeCell ref="AO1:AO3"/>
    <mergeCell ref="S1:Z1"/>
    <mergeCell ref="S2:Z2"/>
    <mergeCell ref="T4:T15"/>
    <mergeCell ref="W4:W15"/>
    <mergeCell ref="X4:X15"/>
    <mergeCell ref="AA1:AH1"/>
    <mergeCell ref="AA2:AH2"/>
    <mergeCell ref="AB4:AB15"/>
    <mergeCell ref="AE4:AE15"/>
    <mergeCell ref="AF4:AF15"/>
    <mergeCell ref="AJ1:AJ3"/>
    <mergeCell ref="AK1:AK3"/>
    <mergeCell ref="AL1:AL3"/>
    <mergeCell ref="AM1:AM3"/>
    <mergeCell ref="AN1:AN3"/>
  </mergeCells>
  <conditionalFormatting sqref="C4:C15">
    <cfRule type="duplicateValues" dxfId="9" priority="10"/>
  </conditionalFormatting>
  <conditionalFormatting sqref="C2:J2">
    <cfRule type="expression" dxfId="8" priority="4">
      <formula>$C$19=0</formula>
    </cfRule>
  </conditionalFormatting>
  <conditionalFormatting sqref="C1:AH2">
    <cfRule type="expression" dxfId="7" priority="6">
      <formula>$AI$2&lt;&gt;1</formula>
    </cfRule>
  </conditionalFormatting>
  <conditionalFormatting sqref="C2:AH2">
    <cfRule type="duplicateValues" dxfId="6" priority="5"/>
  </conditionalFormatting>
  <conditionalFormatting sqref="K4:K15">
    <cfRule type="duplicateValues" dxfId="5" priority="9"/>
  </conditionalFormatting>
  <conditionalFormatting sqref="K2:R2">
    <cfRule type="expression" dxfId="4" priority="3">
      <formula>$D$19=0</formula>
    </cfRule>
  </conditionalFormatting>
  <conditionalFormatting sqref="S4:S15">
    <cfRule type="duplicateValues" dxfId="3" priority="8"/>
  </conditionalFormatting>
  <conditionalFormatting sqref="S2:Z2">
    <cfRule type="expression" dxfId="2" priority="2">
      <formula>$E$19=0</formula>
    </cfRule>
  </conditionalFormatting>
  <conditionalFormatting sqref="AA4:AA15">
    <cfRule type="duplicateValues" dxfId="1" priority="7"/>
  </conditionalFormatting>
  <conditionalFormatting sqref="AA2:AH2">
    <cfRule type="expression" dxfId="0" priority="1">
      <formula>$F$19=0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Doç. Dr. Yetkin Utku KAMUK</dc:creator>
  <cp:lastModifiedBy>Yetkin Utku KAMUK</cp:lastModifiedBy>
  <dcterms:created xsi:type="dcterms:W3CDTF">2025-03-27T17:16:00Z</dcterms:created>
  <dcterms:modified xsi:type="dcterms:W3CDTF">2025-05-14T12:35:13Z</dcterms:modified>
</cp:coreProperties>
</file>