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etkin Utku KAMUK\Dropbox\2025Bahar\"/>
    </mc:Choice>
  </mc:AlternateContent>
  <xr:revisionPtr revIDLastSave="0" documentId="13_ncr:1_{A1EA2C49-3939-48A1-830B-81F847F9CDC6}" xr6:coauthVersionLast="47" xr6:coauthVersionMax="47" xr10:uidLastSave="{00000000-0000-0000-0000-000000000000}"/>
  <bookViews>
    <workbookView xWindow="-108" yWindow="-108" windowWidth="23256" windowHeight="12576" xr2:uid="{28F26CDF-58E8-49A9-AED2-A336291AC0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2" i="1"/>
  <c r="AC1" i="1"/>
  <c r="L9" i="1"/>
  <c r="M7" i="1" s="1"/>
  <c r="G9" i="1"/>
  <c r="H5" i="1" s="1"/>
  <c r="B9" i="1"/>
  <c r="C3" i="1" s="1"/>
  <c r="R9" i="1" l="1"/>
  <c r="S3" i="1" s="1"/>
  <c r="T3" i="1" s="1"/>
  <c r="M4" i="1"/>
  <c r="N4" i="1" s="1"/>
  <c r="M3" i="1"/>
  <c r="S7" i="1"/>
  <c r="T7" i="1" s="1"/>
  <c r="M6" i="1"/>
  <c r="N6" i="1" s="1"/>
  <c r="M5" i="1"/>
  <c r="M8" i="1"/>
  <c r="N8" i="1" s="1"/>
  <c r="S2" i="1"/>
  <c r="T2" i="1" s="1"/>
  <c r="M2" i="1"/>
  <c r="N7" i="1"/>
  <c r="N2" i="1"/>
  <c r="N5" i="1"/>
  <c r="N3" i="1"/>
  <c r="H2" i="1"/>
  <c r="I2" i="1" s="1"/>
  <c r="H7" i="1"/>
  <c r="H3" i="1"/>
  <c r="I3" i="1" s="1"/>
  <c r="H8" i="1"/>
  <c r="I8" i="1" s="1"/>
  <c r="H4" i="1"/>
  <c r="H6" i="1"/>
  <c r="I5" i="1"/>
  <c r="D3" i="1"/>
  <c r="C8" i="1"/>
  <c r="C2" i="1"/>
  <c r="C7" i="1"/>
  <c r="C6" i="1"/>
  <c r="C5" i="1"/>
  <c r="C4" i="1"/>
  <c r="S4" i="1" l="1"/>
  <c r="T4" i="1" s="1"/>
  <c r="S6" i="1"/>
  <c r="T6" i="1" s="1"/>
  <c r="S5" i="1"/>
  <c r="T5" i="1" s="1"/>
  <c r="T9" i="1" s="1"/>
  <c r="T10" i="1" s="1"/>
  <c r="T11" i="1" s="1"/>
  <c r="S8" i="1"/>
  <c r="T8" i="1" s="1"/>
  <c r="N9" i="1"/>
  <c r="N10" i="1" s="1"/>
  <c r="N11" i="1" s="1"/>
  <c r="I4" i="1"/>
  <c r="I6" i="1"/>
  <c r="I7" i="1"/>
  <c r="D4" i="1"/>
  <c r="D5" i="1"/>
  <c r="D6" i="1"/>
  <c r="D7" i="1"/>
  <c r="D2" i="1"/>
  <c r="D8" i="1"/>
  <c r="I9" i="1" l="1"/>
  <c r="I10" i="1" s="1"/>
  <c r="I11" i="1" s="1"/>
  <c r="J5" i="1" s="1"/>
  <c r="K5" i="1" s="1"/>
  <c r="AA5" i="1" s="1"/>
  <c r="U8" i="1"/>
  <c r="V8" i="1" s="1"/>
  <c r="AC8" i="1" s="1"/>
  <c r="U3" i="1"/>
  <c r="V3" i="1" s="1"/>
  <c r="AC3" i="1" s="1"/>
  <c r="U5" i="1"/>
  <c r="V5" i="1" s="1"/>
  <c r="AC5" i="1" s="1"/>
  <c r="U4" i="1"/>
  <c r="V4" i="1" s="1"/>
  <c r="AC4" i="1" s="1"/>
  <c r="U6" i="1"/>
  <c r="V6" i="1" s="1"/>
  <c r="AC6" i="1" s="1"/>
  <c r="U7" i="1"/>
  <c r="V7" i="1" s="1"/>
  <c r="AC7" i="1" s="1"/>
  <c r="U2" i="1"/>
  <c r="V2" i="1" s="1"/>
  <c r="AC2" i="1" s="1"/>
  <c r="O4" i="1"/>
  <c r="P4" i="1" s="1"/>
  <c r="AB4" i="1" s="1"/>
  <c r="O2" i="1"/>
  <c r="P2" i="1" s="1"/>
  <c r="AB2" i="1" s="1"/>
  <c r="O6" i="1"/>
  <c r="P6" i="1" s="1"/>
  <c r="AB6" i="1" s="1"/>
  <c r="O5" i="1"/>
  <c r="P5" i="1" s="1"/>
  <c r="AB5" i="1" s="1"/>
  <c r="O3" i="1"/>
  <c r="P3" i="1" s="1"/>
  <c r="AB3" i="1" s="1"/>
  <c r="O8" i="1"/>
  <c r="P8" i="1" s="1"/>
  <c r="AB8" i="1" s="1"/>
  <c r="O7" i="1"/>
  <c r="P7" i="1" s="1"/>
  <c r="AB7" i="1" s="1"/>
  <c r="D9" i="1"/>
  <c r="D10" i="1" s="1"/>
  <c r="D11" i="1" s="1"/>
  <c r="J6" i="1" l="1"/>
  <c r="K6" i="1" s="1"/>
  <c r="AA6" i="1" s="1"/>
  <c r="J3" i="1"/>
  <c r="K3" i="1" s="1"/>
  <c r="AA3" i="1" s="1"/>
  <c r="J7" i="1"/>
  <c r="K7" i="1" s="1"/>
  <c r="AA7" i="1" s="1"/>
  <c r="J8" i="1"/>
  <c r="K8" i="1" s="1"/>
  <c r="AA8" i="1" s="1"/>
  <c r="J2" i="1"/>
  <c r="K2" i="1" s="1"/>
  <c r="AA2" i="1" s="1"/>
  <c r="J4" i="1"/>
  <c r="K4" i="1" s="1"/>
  <c r="AA4" i="1" s="1"/>
  <c r="E3" i="1"/>
  <c r="F3" i="1" s="1"/>
  <c r="E4" i="1"/>
  <c r="F4" i="1" s="1"/>
  <c r="E5" i="1"/>
  <c r="F5" i="1" s="1"/>
  <c r="E6" i="1"/>
  <c r="F6" i="1" s="1"/>
  <c r="E7" i="1"/>
  <c r="F7" i="1" s="1"/>
  <c r="E2" i="1"/>
  <c r="F2" i="1" s="1"/>
  <c r="E8" i="1"/>
  <c r="F8" i="1" s="1"/>
  <c r="X5" i="1" l="1"/>
  <c r="Z5" i="1"/>
  <c r="AD5" i="1" s="1"/>
  <c r="W5" i="1"/>
  <c r="X3" i="1"/>
  <c r="Z3" i="1"/>
  <c r="AD3" i="1" s="1"/>
  <c r="W3" i="1"/>
  <c r="W6" i="1"/>
  <c r="X6" i="1"/>
  <c r="Z6" i="1"/>
  <c r="AD6" i="1" s="1"/>
  <c r="Z7" i="1"/>
  <c r="AD7" i="1" s="1"/>
  <c r="W7" i="1"/>
  <c r="X7" i="1"/>
  <c r="Z4" i="1"/>
  <c r="AD4" i="1" s="1"/>
  <c r="X4" i="1"/>
  <c r="W4" i="1"/>
  <c r="W8" i="1"/>
  <c r="Z8" i="1"/>
  <c r="AD8" i="1" s="1"/>
  <c r="X8" i="1"/>
  <c r="W2" i="1"/>
  <c r="X2" i="1"/>
  <c r="Z2" i="1"/>
  <c r="AD2" i="1" s="1"/>
  <c r="Y2" i="1" l="1"/>
  <c r="Y7" i="1"/>
  <c r="Y3" i="1"/>
  <c r="Y6" i="1"/>
  <c r="Y8" i="1"/>
  <c r="Y4" i="1"/>
  <c r="Y5" i="1"/>
  <c r="AE8" i="1"/>
  <c r="AE4" i="1"/>
  <c r="AE5" i="1"/>
  <c r="AE2" i="1"/>
  <c r="AE3" i="1"/>
  <c r="AE7" i="1"/>
  <c r="AE6" i="1"/>
  <c r="AF3" i="1" l="1"/>
  <c r="AF7" i="1"/>
  <c r="AF2" i="1"/>
  <c r="AF8" i="1"/>
  <c r="AF6" i="1"/>
  <c r="AF5" i="1"/>
  <c r="A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tc={E13E2FB2-2CED-417C-B5A3-314D268BC1B6}</author>
  </authors>
  <commentList>
    <comment ref="Q2" authorId="0" shapeId="0" xr:uid="{E13E2FB2-2CED-417C-B5A3-314D268BC1B6}">
      <text>
        <t>[Threaded comment]
Your version of Excel allows you to read this threaded comment; however, any edits to it will get removed if the file is opened in a newer version of Excel. Learn more: https://go.microsoft.com/fwlink/?linkid=870924
Comment:
    Bu hücrelere değer yazarken dakika ve saniye formatında yazınız. Ör: 12’25”</t>
      </text>
    </comment>
  </commentList>
</comments>
</file>

<file path=xl/sharedStrings.xml><?xml version="1.0" encoding="utf-8"?>
<sst xmlns="http://schemas.openxmlformats.org/spreadsheetml/2006/main" count="55" uniqueCount="34">
  <si>
    <t>(A)hmet</t>
  </si>
  <si>
    <t>(B)asri</t>
  </si>
  <si>
    <t>(C)elil</t>
  </si>
  <si>
    <t>(D)emir</t>
  </si>
  <si>
    <t>(E)ngür</t>
  </si>
  <si>
    <t>(F)azıl</t>
  </si>
  <si>
    <t>(G)üneş</t>
  </si>
  <si>
    <t>Mekik (tekrar sayısı)</t>
  </si>
  <si>
    <t>Barfiks (tekrar sayısı)</t>
  </si>
  <si>
    <t>Uzun atlama (cm)</t>
  </si>
  <si>
    <t>3000 m koşu</t>
  </si>
  <si>
    <t>15'59"</t>
  </si>
  <si>
    <t>14'16"</t>
  </si>
  <si>
    <t>15'57"</t>
  </si>
  <si>
    <t>17'17"</t>
  </si>
  <si>
    <t>X-Xort</t>
  </si>
  <si>
    <t>(X-Xort)2</t>
  </si>
  <si>
    <t>Z</t>
  </si>
  <si>
    <t>T</t>
  </si>
  <si>
    <t>s.</t>
  </si>
  <si>
    <t>Xort-X</t>
  </si>
  <si>
    <t>(Xort-X)2</t>
  </si>
  <si>
    <t>SPORCU</t>
  </si>
  <si>
    <t>GENEL TOPLAM</t>
  </si>
  <si>
    <t>ORTALAMA</t>
  </si>
  <si>
    <t>Ağ.Ort.</t>
  </si>
  <si>
    <t>SIRA</t>
  </si>
  <si>
    <t>FARK</t>
  </si>
  <si>
    <t>Toplam</t>
  </si>
  <si>
    <t>V</t>
  </si>
  <si>
    <t>SD</t>
  </si>
  <si>
    <t>10'01"</t>
  </si>
  <si>
    <t>12'23"</t>
  </si>
  <si>
    <t>25'01"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</si>
</sst>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sz val="11"/>
      <color rgb="FF9C57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9"/>
      <color indexed="81"/>
      <name val="Tahoma"/>
      <family val="2"/>
      <charset val="162"/>
    </font>
  </fonts>
  <fills count="1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1">
    <xf numFmtId="0" fontId="0" fillId="0" borderId="0" xfId="0"/>
    <xf numFmtId="0" fontId="2" fillId="7" borderId="1" xfId="0" applyFont="1" applyFill="1" applyBorder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5" borderId="1" xfId="0" applyFont="1" applyFill="1" applyBorder="1" applyAlignment="1" applyProtection="1">
      <alignment horizontal="center"/>
      <protection hidden="1"/>
    </xf>
    <xf numFmtId="0" fontId="2" fillId="6" borderId="1" xfId="0" applyFont="1" applyFill="1" applyBorder="1" applyAlignment="1" applyProtection="1">
      <alignment horizontal="center"/>
      <protection hidden="1"/>
    </xf>
    <xf numFmtId="0" fontId="0" fillId="6" borderId="1" xfId="0" applyFill="1" applyBorder="1" applyAlignment="1" applyProtection="1">
      <alignment horizontal="center"/>
      <protection hidden="1"/>
    </xf>
    <xf numFmtId="0" fontId="0" fillId="8" borderId="1" xfId="0" applyFill="1" applyBorder="1" applyAlignment="1" applyProtection="1">
      <alignment horizontal="center"/>
      <protection hidden="1"/>
    </xf>
    <xf numFmtId="0" fontId="0" fillId="9" borderId="1" xfId="0" applyFill="1" applyBorder="1" applyAlignment="1" applyProtection="1">
      <alignment horizontal="center"/>
      <protection hidden="1"/>
    </xf>
    <xf numFmtId="0" fontId="3" fillId="10" borderId="1" xfId="1" applyFont="1" applyFill="1" applyBorder="1" applyAlignment="1" applyProtection="1">
      <alignment horizontal="center"/>
      <protection hidden="1"/>
    </xf>
    <xf numFmtId="0" fontId="3" fillId="10" borderId="0" xfId="0" applyFont="1" applyFill="1" applyAlignment="1" applyProtection="1">
      <alignment horizontal="center"/>
      <protection hidden="1"/>
    </xf>
    <xf numFmtId="0" fontId="0" fillId="11" borderId="1" xfId="0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7" borderId="1" xfId="0" applyFill="1" applyBorder="1" applyProtection="1">
      <protection hidden="1"/>
    </xf>
    <xf numFmtId="0" fontId="0" fillId="3" borderId="1" xfId="0" applyFill="1" applyBorder="1" applyAlignment="1" applyProtection="1">
      <alignment horizontal="center"/>
      <protection hidden="1"/>
    </xf>
    <xf numFmtId="164" fontId="0" fillId="3" borderId="1" xfId="0" applyNumberFormat="1" applyFill="1" applyBorder="1" applyAlignment="1" applyProtection="1">
      <alignment horizontal="center"/>
      <protection hidden="1"/>
    </xf>
    <xf numFmtId="2" fontId="0" fillId="3" borderId="1" xfId="0" applyNumberForma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/>
      <protection hidden="1"/>
    </xf>
    <xf numFmtId="164" fontId="0" fillId="4" borderId="1" xfId="0" applyNumberFormat="1" applyFill="1" applyBorder="1" applyAlignment="1" applyProtection="1">
      <alignment horizontal="center"/>
      <protection hidden="1"/>
    </xf>
    <xf numFmtId="2" fontId="0" fillId="4" borderId="1" xfId="0" applyNumberFormat="1" applyFill="1" applyBorder="1" applyAlignment="1" applyProtection="1">
      <alignment horizontal="center"/>
      <protection hidden="1"/>
    </xf>
    <xf numFmtId="0" fontId="0" fillId="5" borderId="1" xfId="0" applyFill="1" applyBorder="1" applyAlignment="1" applyProtection="1">
      <alignment horizontal="center"/>
      <protection hidden="1"/>
    </xf>
    <xf numFmtId="164" fontId="0" fillId="5" borderId="1" xfId="0" applyNumberFormat="1" applyFill="1" applyBorder="1" applyAlignment="1" applyProtection="1">
      <alignment horizontal="center"/>
      <protection hidden="1"/>
    </xf>
    <xf numFmtId="2" fontId="0" fillId="5" borderId="1" xfId="0" applyNumberFormat="1" applyFill="1" applyBorder="1" applyAlignment="1" applyProtection="1">
      <alignment horizontal="center"/>
      <protection hidden="1"/>
    </xf>
    <xf numFmtId="164" fontId="0" fillId="6" borderId="1" xfId="0" applyNumberFormat="1" applyFill="1" applyBorder="1" applyAlignment="1" applyProtection="1">
      <alignment horizontal="center"/>
      <protection hidden="1"/>
    </xf>
    <xf numFmtId="2" fontId="0" fillId="6" borderId="1" xfId="0" applyNumberFormat="1" applyFill="1" applyBorder="1" applyAlignment="1" applyProtection="1">
      <alignment horizontal="center"/>
      <protection hidden="1"/>
    </xf>
    <xf numFmtId="164" fontId="0" fillId="8" borderId="1" xfId="0" applyNumberFormat="1" applyFill="1" applyBorder="1" applyAlignment="1" applyProtection="1">
      <alignment horizontal="center"/>
      <protection hidden="1"/>
    </xf>
    <xf numFmtId="2" fontId="0" fillId="9" borderId="1" xfId="0" applyNumberFormat="1" applyFill="1" applyBorder="1" applyAlignment="1" applyProtection="1">
      <alignment horizontal="center"/>
      <protection hidden="1"/>
    </xf>
    <xf numFmtId="1" fontId="0" fillId="9" borderId="1" xfId="0" applyNumberFormat="1" applyFill="1" applyBorder="1" applyAlignment="1" applyProtection="1">
      <alignment horizontal="center"/>
      <protection hidden="1"/>
    </xf>
    <xf numFmtId="2" fontId="3" fillId="10" borderId="1" xfId="1" applyNumberFormat="1" applyFont="1" applyFill="1" applyBorder="1" applyAlignment="1" applyProtection="1">
      <alignment horizontal="center"/>
      <protection hidden="1"/>
    </xf>
    <xf numFmtId="1" fontId="3" fillId="10" borderId="2" xfId="0" applyNumberFormat="1" applyFont="1" applyFill="1" applyBorder="1" applyAlignment="1" applyProtection="1">
      <alignment horizontal="center"/>
      <protection hidden="1"/>
    </xf>
    <xf numFmtId="1" fontId="0" fillId="11" borderId="1" xfId="0" applyNumberFormat="1" applyFill="1" applyBorder="1" applyAlignment="1" applyProtection="1">
      <alignment horizontal="center"/>
      <protection hidden="1"/>
    </xf>
    <xf numFmtId="0" fontId="0" fillId="9" borderId="1" xfId="0" applyFill="1" applyBorder="1" applyProtection="1">
      <protection hidden="1"/>
    </xf>
    <xf numFmtId="0" fontId="3" fillId="10" borderId="1" xfId="1" applyFont="1" applyFill="1" applyBorder="1" applyProtection="1">
      <protection hidden="1"/>
    </xf>
    <xf numFmtId="0" fontId="3" fillId="10" borderId="2" xfId="0" applyFont="1" applyFill="1" applyBorder="1" applyProtection="1">
      <protection hidden="1"/>
    </xf>
    <xf numFmtId="0" fontId="0" fillId="11" borderId="1" xfId="0" applyFill="1" applyBorder="1" applyProtection="1">
      <protection hidden="1"/>
    </xf>
    <xf numFmtId="0" fontId="0" fillId="6" borderId="1" xfId="0" applyFill="1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  <protection locked="0"/>
    </xf>
  </cellXfs>
  <cellStyles count="2">
    <cellStyle name="Neutral" xfId="1" builtinId="28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etkin Utku KAMUK" id="{FB6B1AB4-AAD5-4536-ACFA-A47D446EFBDF}" userId="S::yetkinkamuk@hitit.edu.tr::7b4c36b1-ff39-4335-9ec2-5866b782cda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Q2" dT="2025-04-09T15:52:58.73" personId="{FB6B1AB4-AAD5-4536-ACFA-A47D446EFBDF}" id="{E13E2FB2-2CED-417C-B5A3-314D268BC1B6}">
    <text>Bu hücrelere değer yazarken dakika ve saniye formatında yazınız. Ör: 12’25”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E3348-F0DC-43F3-9CD8-7840CC90C1A5}">
  <dimension ref="A1:AF11"/>
  <sheetViews>
    <sheetView tabSelected="1" topLeftCell="J1" zoomScaleNormal="100" workbookViewId="0">
      <selection activeCell="B2" sqref="B2"/>
    </sheetView>
  </sheetViews>
  <sheetFormatPr defaultRowHeight="14.4" x14ac:dyDescent="0.3"/>
  <cols>
    <col min="1" max="1" width="10" style="12" bestFit="1" customWidth="1"/>
    <col min="2" max="2" width="19.77734375" style="36" bestFit="1" customWidth="1"/>
    <col min="3" max="3" width="6.88671875" style="36" bestFit="1" customWidth="1"/>
    <col min="4" max="4" width="9.109375" style="36" bestFit="1" customWidth="1"/>
    <col min="5" max="5" width="5.6640625" style="36" customWidth="1"/>
    <col min="6" max="6" width="5" style="36" bestFit="1" customWidth="1"/>
    <col min="7" max="7" width="17.33203125" style="36" bestFit="1" customWidth="1"/>
    <col min="8" max="8" width="6.88671875" style="36" bestFit="1" customWidth="1"/>
    <col min="9" max="9" width="9.109375" style="36" bestFit="1" customWidth="1"/>
    <col min="10" max="10" width="5.21875" style="36" bestFit="1" customWidth="1"/>
    <col min="11" max="11" width="4.5546875" style="36" customWidth="1"/>
    <col min="12" max="12" width="20.6640625" style="36" bestFit="1" customWidth="1"/>
    <col min="13" max="13" width="6.88671875" style="36" bestFit="1" customWidth="1"/>
    <col min="14" max="14" width="9.109375" style="36" bestFit="1" customWidth="1"/>
    <col min="15" max="15" width="5.21875" style="36" bestFit="1" customWidth="1"/>
    <col min="16" max="16" width="4.5546875" style="36" customWidth="1"/>
    <col min="17" max="17" width="12.5546875" style="36" bestFit="1" customWidth="1"/>
    <col min="18" max="18" width="6" style="12" bestFit="1" customWidth="1"/>
    <col min="19" max="19" width="6.88671875" style="12" bestFit="1" customWidth="1"/>
    <col min="20" max="20" width="9.5546875" style="12" bestFit="1" customWidth="1"/>
    <col min="21" max="21" width="5.21875" style="12" bestFit="1" customWidth="1"/>
    <col min="22" max="22" width="4.5546875" style="12" bestFit="1" customWidth="1"/>
    <col min="23" max="23" width="13.77734375" style="36" bestFit="1" customWidth="1"/>
    <col min="24" max="24" width="10" style="12" bestFit="1" customWidth="1"/>
    <col min="25" max="25" width="4.6640625" style="12" bestFit="1" customWidth="1"/>
    <col min="26" max="28" width="4.5546875" style="12" bestFit="1" customWidth="1"/>
    <col min="29" max="29" width="5.5546875" style="12" bestFit="1" customWidth="1"/>
    <col min="30" max="30" width="6.6640625" style="12" bestFit="1" customWidth="1"/>
    <col min="31" max="31" width="4.6640625" style="12" bestFit="1" customWidth="1"/>
    <col min="32" max="32" width="5.21875" style="12" bestFit="1" customWidth="1"/>
    <col min="33" max="16384" width="8.88671875" style="12"/>
  </cols>
  <sheetData>
    <row r="1" spans="1:32" ht="15.6" x14ac:dyDescent="0.3">
      <c r="A1" s="1" t="s">
        <v>22</v>
      </c>
      <c r="B1" s="2" t="s">
        <v>7</v>
      </c>
      <c r="C1" s="2" t="s">
        <v>15</v>
      </c>
      <c r="D1" s="2" t="s">
        <v>16</v>
      </c>
      <c r="E1" s="2" t="s">
        <v>17</v>
      </c>
      <c r="F1" s="2" t="s">
        <v>18</v>
      </c>
      <c r="G1" s="3" t="s">
        <v>9</v>
      </c>
      <c r="H1" s="3" t="s">
        <v>15</v>
      </c>
      <c r="I1" s="3" t="s">
        <v>16</v>
      </c>
      <c r="J1" s="3" t="s">
        <v>17</v>
      </c>
      <c r="K1" s="3" t="s">
        <v>18</v>
      </c>
      <c r="L1" s="4" t="s">
        <v>8</v>
      </c>
      <c r="M1" s="4" t="s">
        <v>15</v>
      </c>
      <c r="N1" s="4" t="s">
        <v>16</v>
      </c>
      <c r="O1" s="4" t="s">
        <v>17</v>
      </c>
      <c r="P1" s="4" t="s">
        <v>18</v>
      </c>
      <c r="Q1" s="5" t="s">
        <v>10</v>
      </c>
      <c r="R1" s="6" t="s">
        <v>19</v>
      </c>
      <c r="S1" s="6" t="s">
        <v>20</v>
      </c>
      <c r="T1" s="6" t="s">
        <v>21</v>
      </c>
      <c r="U1" s="6" t="s">
        <v>17</v>
      </c>
      <c r="V1" s="6" t="s">
        <v>18</v>
      </c>
      <c r="W1" s="7" t="s">
        <v>23</v>
      </c>
      <c r="X1" s="8" t="s">
        <v>24</v>
      </c>
      <c r="Y1" s="8" t="s">
        <v>26</v>
      </c>
      <c r="Z1" s="9">
        <v>15</v>
      </c>
      <c r="AA1" s="9">
        <v>5</v>
      </c>
      <c r="AB1" s="9">
        <v>10</v>
      </c>
      <c r="AC1" s="9">
        <f>100-(Z1+AA1+AB1)</f>
        <v>70</v>
      </c>
      <c r="AD1" s="9" t="s">
        <v>25</v>
      </c>
      <c r="AE1" s="10" t="s">
        <v>26</v>
      </c>
      <c r="AF1" s="11" t="s">
        <v>27</v>
      </c>
    </row>
    <row r="2" spans="1:32" x14ac:dyDescent="0.3">
      <c r="A2" s="13" t="s">
        <v>0</v>
      </c>
      <c r="B2" s="37">
        <v>30</v>
      </c>
      <c r="C2" s="15">
        <f>B2-$B$9</f>
        <v>-15.299999999999997</v>
      </c>
      <c r="D2" s="16">
        <f>C2^2</f>
        <v>234.08999999999992</v>
      </c>
      <c r="E2" s="14">
        <f>ROUND(C2/$D$11,2)</f>
        <v>-2.34</v>
      </c>
      <c r="F2" s="14">
        <f>E2*10+50</f>
        <v>26.6</v>
      </c>
      <c r="G2" s="38">
        <v>661</v>
      </c>
      <c r="H2" s="18">
        <f>G2-$G$9</f>
        <v>-49.600000000000023</v>
      </c>
      <c r="I2" s="19">
        <f>H2^2</f>
        <v>2460.1600000000021</v>
      </c>
      <c r="J2" s="19">
        <f>ROUND(H2/$I$11,2)</f>
        <v>-1.1000000000000001</v>
      </c>
      <c r="K2" s="18">
        <f>J2*10+50</f>
        <v>39</v>
      </c>
      <c r="L2" s="39">
        <v>11</v>
      </c>
      <c r="M2" s="21">
        <f>L2-$L$9</f>
        <v>-4.6999999999999993</v>
      </c>
      <c r="N2" s="22">
        <f>M2^2</f>
        <v>22.089999999999993</v>
      </c>
      <c r="O2" s="22">
        <f>ROUND(M2/$N$11,2)</f>
        <v>-1.19</v>
      </c>
      <c r="P2" s="21">
        <f>O2*10+50</f>
        <v>38.1</v>
      </c>
      <c r="Q2" s="40" t="s">
        <v>31</v>
      </c>
      <c r="R2" s="6">
        <f>(LEFT(Q2,2)*60)+(MID(Q2,4,2))</f>
        <v>601</v>
      </c>
      <c r="S2" s="23">
        <f>$R$9-R2</f>
        <v>349.6</v>
      </c>
      <c r="T2" s="24">
        <f>S2^2</f>
        <v>122220.16000000002</v>
      </c>
      <c r="U2" s="24">
        <f>ROUND(S2/$T$11,2)</f>
        <v>1.33</v>
      </c>
      <c r="V2" s="23">
        <f>U2*10+50</f>
        <v>63.3</v>
      </c>
      <c r="W2" s="25">
        <f>F2+K2+P2+V2</f>
        <v>167</v>
      </c>
      <c r="X2" s="26">
        <f>ROUND(AVERAGE(F2,K2,P2,V2),2)</f>
        <v>41.75</v>
      </c>
      <c r="Y2" s="27">
        <f>RANK(X2,$X$2:$X$8)</f>
        <v>7</v>
      </c>
      <c r="Z2" s="28">
        <f>F2*($Z$1/100)</f>
        <v>3.99</v>
      </c>
      <c r="AA2" s="28">
        <f>K2*($AA$1/100)</f>
        <v>1.9500000000000002</v>
      </c>
      <c r="AB2" s="28">
        <f>P2*($AB$1/100)</f>
        <v>3.8100000000000005</v>
      </c>
      <c r="AC2" s="28">
        <f>V2*($AC$1/100)</f>
        <v>44.309999999999995</v>
      </c>
      <c r="AD2" s="28">
        <f>SUM(Z2:AC2)</f>
        <v>54.059999999999995</v>
      </c>
      <c r="AE2" s="29">
        <f>RANK(AD2,$AD$2:$AD$8)</f>
        <v>2</v>
      </c>
      <c r="AF2" s="30">
        <f>AE2-Y2</f>
        <v>-5</v>
      </c>
    </row>
    <row r="3" spans="1:32" x14ac:dyDescent="0.3">
      <c r="A3" s="13" t="s">
        <v>1</v>
      </c>
      <c r="B3" s="37">
        <v>45</v>
      </c>
      <c r="C3" s="15">
        <f t="shared" ref="C3:C8" si="0">B3-$B$9</f>
        <v>-0.29999999999999716</v>
      </c>
      <c r="D3" s="16">
        <f t="shared" ref="D3:D8" si="1">C3^2</f>
        <v>8.999999999999829E-2</v>
      </c>
      <c r="E3" s="14">
        <f t="shared" ref="E3:E8" si="2">ROUND(C3/$D$11,2)</f>
        <v>-0.05</v>
      </c>
      <c r="F3" s="14">
        <f t="shared" ref="F3:F8" si="3">E3*10+50</f>
        <v>49.5</v>
      </c>
      <c r="G3" s="38">
        <v>662</v>
      </c>
      <c r="H3" s="18">
        <f t="shared" ref="H3:H8" si="4">G3-$G$9</f>
        <v>-48.600000000000023</v>
      </c>
      <c r="I3" s="19">
        <f t="shared" ref="I3:I8" si="5">H3^2</f>
        <v>2361.9600000000023</v>
      </c>
      <c r="J3" s="19">
        <f t="shared" ref="J3:J8" si="6">ROUND(H3/$I$11,2)</f>
        <v>-1.07</v>
      </c>
      <c r="K3" s="18">
        <f t="shared" ref="K3:K8" si="7">J3*10+50</f>
        <v>39.299999999999997</v>
      </c>
      <c r="L3" s="39">
        <v>17</v>
      </c>
      <c r="M3" s="21">
        <f t="shared" ref="M3:M8" si="8">L3-$L$9</f>
        <v>1.3000000000000007</v>
      </c>
      <c r="N3" s="22">
        <f t="shared" ref="N3:N8" si="9">M3^2</f>
        <v>1.6900000000000019</v>
      </c>
      <c r="O3" s="22">
        <f t="shared" ref="O3:O8" si="10">ROUND(M3/$N$11,2)</f>
        <v>0.33</v>
      </c>
      <c r="P3" s="21">
        <f t="shared" ref="P3:P8" si="11">O3*10+50</f>
        <v>53.3</v>
      </c>
      <c r="Q3" s="40" t="s">
        <v>11</v>
      </c>
      <c r="R3" s="6">
        <f t="shared" ref="R3:R8" si="12">(LEFT(Q3,2)*60)+(MID(Q3,4,2))</f>
        <v>959</v>
      </c>
      <c r="S3" s="23">
        <f t="shared" ref="S3:S8" si="13">$R$9-R3</f>
        <v>-8.3999999999999773</v>
      </c>
      <c r="T3" s="24">
        <f t="shared" ref="T3:T8" si="14">S3^2</f>
        <v>70.559999999999619</v>
      </c>
      <c r="U3" s="24">
        <f t="shared" ref="U3:U8" si="15">ROUND(S3/$T$11,2)</f>
        <v>-0.03</v>
      </c>
      <c r="V3" s="23">
        <f t="shared" ref="V3:V8" si="16">U3*10+50</f>
        <v>49.7</v>
      </c>
      <c r="W3" s="25">
        <f t="shared" ref="W3:W8" si="17">F3+K3+P3+V3</f>
        <v>191.8</v>
      </c>
      <c r="X3" s="26">
        <f t="shared" ref="X3:X8" si="18">ROUND(AVERAGE(F3,K3,P3,V3),2)</f>
        <v>47.95</v>
      </c>
      <c r="Y3" s="27">
        <f t="shared" ref="Y3:Y8" si="19">RANK(X3,$X$2:$X$8)</f>
        <v>6</v>
      </c>
      <c r="Z3" s="28">
        <f t="shared" ref="Z3:Z8" si="20">F3*($Z$1/100)</f>
        <v>7.4249999999999998</v>
      </c>
      <c r="AA3" s="28">
        <f t="shared" ref="AA3:AA8" si="21">K3*($AA$1/100)</f>
        <v>1.9649999999999999</v>
      </c>
      <c r="AB3" s="28">
        <f t="shared" ref="AB3:AB8" si="22">P3*($AB$1/100)</f>
        <v>5.33</v>
      </c>
      <c r="AC3" s="28">
        <f t="shared" ref="AC3:AC8" si="23">V3*($AC$1/100)</f>
        <v>34.79</v>
      </c>
      <c r="AD3" s="28">
        <f t="shared" ref="AD3:AD8" si="24">SUM(Z3:AC3)</f>
        <v>49.51</v>
      </c>
      <c r="AE3" s="29">
        <f t="shared" ref="AE3:AE8" si="25">RANK(AD3,$AD$2:$AD$8)</f>
        <v>5</v>
      </c>
      <c r="AF3" s="30">
        <f t="shared" ref="AF3:AF8" si="26">AE3-Y3</f>
        <v>-1</v>
      </c>
    </row>
    <row r="4" spans="1:32" x14ac:dyDescent="0.3">
      <c r="A4" s="13" t="s">
        <v>2</v>
      </c>
      <c r="B4" s="37">
        <v>50</v>
      </c>
      <c r="C4" s="15">
        <f t="shared" si="0"/>
        <v>4.7000000000000028</v>
      </c>
      <c r="D4" s="16">
        <f t="shared" si="1"/>
        <v>22.090000000000028</v>
      </c>
      <c r="E4" s="14">
        <f t="shared" si="2"/>
        <v>0.72</v>
      </c>
      <c r="F4" s="14">
        <f t="shared" si="3"/>
        <v>57.2</v>
      </c>
      <c r="G4" s="38">
        <v>685</v>
      </c>
      <c r="H4" s="18">
        <f t="shared" si="4"/>
        <v>-25.600000000000023</v>
      </c>
      <c r="I4" s="19">
        <f t="shared" si="5"/>
        <v>655.36000000000115</v>
      </c>
      <c r="J4" s="19">
        <f t="shared" si="6"/>
        <v>-0.56999999999999995</v>
      </c>
      <c r="K4" s="18">
        <f t="shared" si="7"/>
        <v>44.3</v>
      </c>
      <c r="L4" s="39">
        <v>12</v>
      </c>
      <c r="M4" s="21">
        <f t="shared" si="8"/>
        <v>-3.6999999999999993</v>
      </c>
      <c r="N4" s="22">
        <f t="shared" si="9"/>
        <v>13.689999999999994</v>
      </c>
      <c r="O4" s="22">
        <f t="shared" si="10"/>
        <v>-0.94</v>
      </c>
      <c r="P4" s="21">
        <f t="shared" si="11"/>
        <v>40.6</v>
      </c>
      <c r="Q4" s="40" t="s">
        <v>32</v>
      </c>
      <c r="R4" s="6">
        <f t="shared" si="12"/>
        <v>743</v>
      </c>
      <c r="S4" s="23">
        <f t="shared" si="13"/>
        <v>207.60000000000002</v>
      </c>
      <c r="T4" s="24">
        <f t="shared" si="14"/>
        <v>43097.760000000009</v>
      </c>
      <c r="U4" s="24">
        <f t="shared" si="15"/>
        <v>0.79</v>
      </c>
      <c r="V4" s="23">
        <f t="shared" si="16"/>
        <v>57.9</v>
      </c>
      <c r="W4" s="25">
        <f t="shared" si="17"/>
        <v>200</v>
      </c>
      <c r="X4" s="26">
        <f t="shared" si="18"/>
        <v>50</v>
      </c>
      <c r="Y4" s="27">
        <f t="shared" si="19"/>
        <v>4</v>
      </c>
      <c r="Z4" s="28">
        <f t="shared" si="20"/>
        <v>8.58</v>
      </c>
      <c r="AA4" s="28">
        <f t="shared" si="21"/>
        <v>2.2149999999999999</v>
      </c>
      <c r="AB4" s="28">
        <f t="shared" si="22"/>
        <v>4.0600000000000005</v>
      </c>
      <c r="AC4" s="28">
        <f t="shared" si="23"/>
        <v>40.529999999999994</v>
      </c>
      <c r="AD4" s="28">
        <f t="shared" si="24"/>
        <v>55.384999999999991</v>
      </c>
      <c r="AE4" s="29">
        <f t="shared" si="25"/>
        <v>1</v>
      </c>
      <c r="AF4" s="30">
        <f t="shared" si="26"/>
        <v>-3</v>
      </c>
    </row>
    <row r="5" spans="1:32" x14ac:dyDescent="0.3">
      <c r="A5" s="13" t="s">
        <v>3</v>
      </c>
      <c r="B5" s="37">
        <v>49</v>
      </c>
      <c r="C5" s="15">
        <f t="shared" si="0"/>
        <v>3.7000000000000028</v>
      </c>
      <c r="D5" s="16">
        <f t="shared" si="1"/>
        <v>13.690000000000021</v>
      </c>
      <c r="E5" s="14">
        <f t="shared" si="2"/>
        <v>0.56999999999999995</v>
      </c>
      <c r="F5" s="14">
        <f t="shared" si="3"/>
        <v>55.7</v>
      </c>
      <c r="G5" s="38">
        <v>767</v>
      </c>
      <c r="H5" s="18">
        <f t="shared" si="4"/>
        <v>56.399999999999977</v>
      </c>
      <c r="I5" s="19">
        <f t="shared" si="5"/>
        <v>3180.9599999999973</v>
      </c>
      <c r="J5" s="19">
        <f t="shared" si="6"/>
        <v>1.25</v>
      </c>
      <c r="K5" s="18">
        <f t="shared" si="7"/>
        <v>62.5</v>
      </c>
      <c r="L5" s="39">
        <v>13</v>
      </c>
      <c r="M5" s="21">
        <f t="shared" si="8"/>
        <v>-2.6999999999999993</v>
      </c>
      <c r="N5" s="22">
        <f t="shared" si="9"/>
        <v>7.2899999999999965</v>
      </c>
      <c r="O5" s="22">
        <f t="shared" si="10"/>
        <v>-0.68</v>
      </c>
      <c r="P5" s="21">
        <f t="shared" si="11"/>
        <v>43.2</v>
      </c>
      <c r="Q5" s="40" t="s">
        <v>12</v>
      </c>
      <c r="R5" s="6">
        <f t="shared" si="12"/>
        <v>856</v>
      </c>
      <c r="S5" s="23">
        <f t="shared" si="13"/>
        <v>94.600000000000023</v>
      </c>
      <c r="T5" s="24">
        <f t="shared" si="14"/>
        <v>8949.1600000000035</v>
      </c>
      <c r="U5" s="24">
        <f t="shared" si="15"/>
        <v>0.36</v>
      </c>
      <c r="V5" s="23">
        <f t="shared" si="16"/>
        <v>53.6</v>
      </c>
      <c r="W5" s="25">
        <f t="shared" si="17"/>
        <v>215</v>
      </c>
      <c r="X5" s="26">
        <f t="shared" si="18"/>
        <v>53.75</v>
      </c>
      <c r="Y5" s="27">
        <f t="shared" si="19"/>
        <v>2</v>
      </c>
      <c r="Z5" s="28">
        <f t="shared" si="20"/>
        <v>8.3550000000000004</v>
      </c>
      <c r="AA5" s="28">
        <f t="shared" si="21"/>
        <v>3.125</v>
      </c>
      <c r="AB5" s="28">
        <f t="shared" si="22"/>
        <v>4.32</v>
      </c>
      <c r="AC5" s="28">
        <f t="shared" si="23"/>
        <v>37.519999999999996</v>
      </c>
      <c r="AD5" s="28">
        <f t="shared" si="24"/>
        <v>53.319999999999993</v>
      </c>
      <c r="AE5" s="29">
        <f t="shared" si="25"/>
        <v>3</v>
      </c>
      <c r="AF5" s="30">
        <f t="shared" si="26"/>
        <v>1</v>
      </c>
    </row>
    <row r="6" spans="1:32" x14ac:dyDescent="0.3">
      <c r="A6" s="13" t="s">
        <v>4</v>
      </c>
      <c r="B6" s="37">
        <v>48</v>
      </c>
      <c r="C6" s="15">
        <f t="shared" si="0"/>
        <v>2.7000000000000028</v>
      </c>
      <c r="D6" s="16">
        <f t="shared" si="1"/>
        <v>7.2900000000000151</v>
      </c>
      <c r="E6" s="14">
        <f t="shared" si="2"/>
        <v>0.41</v>
      </c>
      <c r="F6" s="14">
        <f t="shared" si="3"/>
        <v>54.1</v>
      </c>
      <c r="G6" s="38">
        <v>741</v>
      </c>
      <c r="H6" s="18">
        <f t="shared" si="4"/>
        <v>30.399999999999977</v>
      </c>
      <c r="I6" s="19">
        <f t="shared" si="5"/>
        <v>924.1599999999986</v>
      </c>
      <c r="J6" s="19">
        <f t="shared" si="6"/>
        <v>0.67</v>
      </c>
      <c r="K6" s="18">
        <f t="shared" si="7"/>
        <v>56.7</v>
      </c>
      <c r="L6" s="39">
        <v>19</v>
      </c>
      <c r="M6" s="21">
        <f t="shared" si="8"/>
        <v>3.3000000000000007</v>
      </c>
      <c r="N6" s="22">
        <f t="shared" si="9"/>
        <v>10.890000000000004</v>
      </c>
      <c r="O6" s="22">
        <f t="shared" si="10"/>
        <v>0.84</v>
      </c>
      <c r="P6" s="21">
        <f t="shared" si="11"/>
        <v>58.4</v>
      </c>
      <c r="Q6" s="40" t="s">
        <v>13</v>
      </c>
      <c r="R6" s="6">
        <f t="shared" si="12"/>
        <v>957</v>
      </c>
      <c r="S6" s="23">
        <f t="shared" si="13"/>
        <v>-6.3999999999999773</v>
      </c>
      <c r="T6" s="24">
        <f t="shared" si="14"/>
        <v>40.95999999999971</v>
      </c>
      <c r="U6" s="24">
        <f t="shared" si="15"/>
        <v>-0.02</v>
      </c>
      <c r="V6" s="23">
        <f t="shared" si="16"/>
        <v>49.8</v>
      </c>
      <c r="W6" s="25">
        <f t="shared" si="17"/>
        <v>219</v>
      </c>
      <c r="X6" s="26">
        <f t="shared" si="18"/>
        <v>54.75</v>
      </c>
      <c r="Y6" s="27">
        <f t="shared" si="19"/>
        <v>1</v>
      </c>
      <c r="Z6" s="28">
        <f t="shared" si="20"/>
        <v>8.1150000000000002</v>
      </c>
      <c r="AA6" s="28">
        <f t="shared" si="21"/>
        <v>2.8350000000000004</v>
      </c>
      <c r="AB6" s="28">
        <f t="shared" si="22"/>
        <v>5.84</v>
      </c>
      <c r="AC6" s="28">
        <f t="shared" si="23"/>
        <v>34.859999999999992</v>
      </c>
      <c r="AD6" s="28">
        <f t="shared" si="24"/>
        <v>51.649999999999991</v>
      </c>
      <c r="AE6" s="29">
        <f t="shared" si="25"/>
        <v>4</v>
      </c>
      <c r="AF6" s="30">
        <f t="shared" si="26"/>
        <v>3</v>
      </c>
    </row>
    <row r="7" spans="1:32" x14ac:dyDescent="0.3">
      <c r="A7" s="13" t="s">
        <v>5</v>
      </c>
      <c r="B7" s="37">
        <v>45</v>
      </c>
      <c r="C7" s="15">
        <f t="shared" si="0"/>
        <v>-0.29999999999999716</v>
      </c>
      <c r="D7" s="16">
        <f t="shared" si="1"/>
        <v>8.999999999999829E-2</v>
      </c>
      <c r="E7" s="14">
        <f t="shared" si="2"/>
        <v>-0.05</v>
      </c>
      <c r="F7" s="14">
        <f t="shared" si="3"/>
        <v>49.5</v>
      </c>
      <c r="G7" s="38">
        <v>684</v>
      </c>
      <c r="H7" s="18">
        <f t="shared" si="4"/>
        <v>-26.600000000000023</v>
      </c>
      <c r="I7" s="19">
        <f t="shared" si="5"/>
        <v>707.5600000000012</v>
      </c>
      <c r="J7" s="19">
        <f t="shared" si="6"/>
        <v>-0.59</v>
      </c>
      <c r="K7" s="18">
        <f t="shared" si="7"/>
        <v>44.1</v>
      </c>
      <c r="L7" s="39">
        <v>23</v>
      </c>
      <c r="M7" s="21">
        <f t="shared" si="8"/>
        <v>7.3000000000000007</v>
      </c>
      <c r="N7" s="22">
        <f t="shared" si="9"/>
        <v>53.290000000000013</v>
      </c>
      <c r="O7" s="22">
        <f t="shared" si="10"/>
        <v>1.85</v>
      </c>
      <c r="P7" s="21">
        <f t="shared" si="11"/>
        <v>68.5</v>
      </c>
      <c r="Q7" s="40" t="s">
        <v>14</v>
      </c>
      <c r="R7" s="6">
        <f t="shared" si="12"/>
        <v>1037</v>
      </c>
      <c r="S7" s="23">
        <f t="shared" si="13"/>
        <v>-86.399999999999977</v>
      </c>
      <c r="T7" s="24">
        <f t="shared" si="14"/>
        <v>7464.9599999999964</v>
      </c>
      <c r="U7" s="24">
        <f t="shared" si="15"/>
        <v>-0.33</v>
      </c>
      <c r="V7" s="23">
        <f t="shared" si="16"/>
        <v>46.7</v>
      </c>
      <c r="W7" s="25">
        <f t="shared" si="17"/>
        <v>208.8</v>
      </c>
      <c r="X7" s="26">
        <f t="shared" si="18"/>
        <v>52.2</v>
      </c>
      <c r="Y7" s="27">
        <f t="shared" si="19"/>
        <v>3</v>
      </c>
      <c r="Z7" s="28">
        <f t="shared" si="20"/>
        <v>7.4249999999999998</v>
      </c>
      <c r="AA7" s="28">
        <f t="shared" si="21"/>
        <v>2.2050000000000001</v>
      </c>
      <c r="AB7" s="28">
        <f t="shared" si="22"/>
        <v>6.8500000000000005</v>
      </c>
      <c r="AC7" s="28">
        <f t="shared" si="23"/>
        <v>32.69</v>
      </c>
      <c r="AD7" s="28">
        <f t="shared" si="24"/>
        <v>49.17</v>
      </c>
      <c r="AE7" s="29">
        <f t="shared" si="25"/>
        <v>6</v>
      </c>
      <c r="AF7" s="30">
        <f t="shared" si="26"/>
        <v>3</v>
      </c>
    </row>
    <row r="8" spans="1:32" x14ac:dyDescent="0.3">
      <c r="A8" s="13" t="s">
        <v>6</v>
      </c>
      <c r="B8" s="37">
        <v>50</v>
      </c>
      <c r="C8" s="15">
        <f t="shared" si="0"/>
        <v>4.7000000000000028</v>
      </c>
      <c r="D8" s="16">
        <f t="shared" si="1"/>
        <v>22.090000000000028</v>
      </c>
      <c r="E8" s="14">
        <f t="shared" si="2"/>
        <v>0.72</v>
      </c>
      <c r="F8" s="14">
        <f t="shared" si="3"/>
        <v>57.2</v>
      </c>
      <c r="G8" s="38">
        <v>774</v>
      </c>
      <c r="H8" s="18">
        <f t="shared" si="4"/>
        <v>63.399999999999977</v>
      </c>
      <c r="I8" s="19">
        <f t="shared" si="5"/>
        <v>4019.5599999999972</v>
      </c>
      <c r="J8" s="19">
        <f t="shared" si="6"/>
        <v>1.4</v>
      </c>
      <c r="K8" s="18">
        <f t="shared" si="7"/>
        <v>64</v>
      </c>
      <c r="L8" s="39">
        <v>15</v>
      </c>
      <c r="M8" s="21">
        <f t="shared" si="8"/>
        <v>-0.69999999999999929</v>
      </c>
      <c r="N8" s="22">
        <f t="shared" si="9"/>
        <v>0.48999999999999899</v>
      </c>
      <c r="O8" s="22">
        <f t="shared" si="10"/>
        <v>-0.18</v>
      </c>
      <c r="P8" s="21">
        <f t="shared" si="11"/>
        <v>48.2</v>
      </c>
      <c r="Q8" s="40" t="s">
        <v>33</v>
      </c>
      <c r="R8" s="6">
        <f t="shared" si="12"/>
        <v>1501</v>
      </c>
      <c r="S8" s="23">
        <f t="shared" si="13"/>
        <v>-550.4</v>
      </c>
      <c r="T8" s="24">
        <f t="shared" si="14"/>
        <v>302940.15999999997</v>
      </c>
      <c r="U8" s="24">
        <f t="shared" si="15"/>
        <v>-2.09</v>
      </c>
      <c r="V8" s="23">
        <f t="shared" si="16"/>
        <v>29.1</v>
      </c>
      <c r="W8" s="25">
        <f t="shared" si="17"/>
        <v>198.5</v>
      </c>
      <c r="X8" s="26">
        <f t="shared" si="18"/>
        <v>49.63</v>
      </c>
      <c r="Y8" s="27">
        <f t="shared" si="19"/>
        <v>5</v>
      </c>
      <c r="Z8" s="28">
        <f t="shared" si="20"/>
        <v>8.58</v>
      </c>
      <c r="AA8" s="28">
        <f t="shared" si="21"/>
        <v>3.2</v>
      </c>
      <c r="AB8" s="28">
        <f t="shared" si="22"/>
        <v>4.82</v>
      </c>
      <c r="AC8" s="28">
        <f t="shared" si="23"/>
        <v>20.37</v>
      </c>
      <c r="AD8" s="28">
        <f t="shared" si="24"/>
        <v>36.97</v>
      </c>
      <c r="AE8" s="29">
        <f t="shared" si="25"/>
        <v>7</v>
      </c>
      <c r="AF8" s="30">
        <f t="shared" si="26"/>
        <v>2</v>
      </c>
    </row>
    <row r="9" spans="1:32" x14ac:dyDescent="0.3">
      <c r="A9" s="13" t="s">
        <v>24</v>
      </c>
      <c r="B9" s="14">
        <f>ROUND(AVERAGE(B2:B8),1)</f>
        <v>45.3</v>
      </c>
      <c r="C9" s="14" t="s">
        <v>28</v>
      </c>
      <c r="D9" s="16">
        <f>SUM(D2:D8)</f>
        <v>299.42999999999995</v>
      </c>
      <c r="E9" s="14"/>
      <c r="F9" s="14"/>
      <c r="G9" s="17">
        <f>ROUND(AVERAGE(G2:G8),1)</f>
        <v>710.6</v>
      </c>
      <c r="H9" s="17" t="s">
        <v>28</v>
      </c>
      <c r="I9" s="19">
        <f>SUM(I2:I8)</f>
        <v>14309.72</v>
      </c>
      <c r="J9" s="17"/>
      <c r="K9" s="17"/>
      <c r="L9" s="20">
        <f>ROUND(AVERAGE(L2:L8),1)</f>
        <v>15.7</v>
      </c>
      <c r="M9" s="20" t="s">
        <v>28</v>
      </c>
      <c r="N9" s="22">
        <f>SUM(N2:N8)</f>
        <v>109.42999999999999</v>
      </c>
      <c r="O9" s="20"/>
      <c r="P9" s="20"/>
      <c r="Q9" s="6"/>
      <c r="R9" s="6">
        <f>ROUND(AVERAGE(R2:R8),1)</f>
        <v>950.6</v>
      </c>
      <c r="S9" s="6" t="s">
        <v>28</v>
      </c>
      <c r="T9" s="24">
        <f>SUM(T2:T8)</f>
        <v>484783.72</v>
      </c>
      <c r="U9" s="6"/>
      <c r="V9" s="6"/>
      <c r="W9" s="7"/>
      <c r="X9" s="31"/>
      <c r="Y9" s="31"/>
      <c r="Z9" s="32"/>
      <c r="AA9" s="32"/>
      <c r="AB9" s="32"/>
      <c r="AC9" s="32"/>
      <c r="AD9" s="32"/>
      <c r="AE9" s="33"/>
      <c r="AF9" s="34"/>
    </row>
    <row r="10" spans="1:32" x14ac:dyDescent="0.3">
      <c r="A10" s="13"/>
      <c r="B10" s="14"/>
      <c r="C10" s="14" t="s">
        <v>29</v>
      </c>
      <c r="D10" s="16">
        <f>ROUND(D9/7,2)</f>
        <v>42.78</v>
      </c>
      <c r="E10" s="14"/>
      <c r="F10" s="14"/>
      <c r="G10" s="17"/>
      <c r="H10" s="17" t="s">
        <v>29</v>
      </c>
      <c r="I10" s="19">
        <f>ROUND(I9/7,2)</f>
        <v>2044.25</v>
      </c>
      <c r="J10" s="17"/>
      <c r="K10" s="17"/>
      <c r="L10" s="20"/>
      <c r="M10" s="20" t="s">
        <v>29</v>
      </c>
      <c r="N10" s="22">
        <f>ROUND(N9/7,2)</f>
        <v>15.63</v>
      </c>
      <c r="O10" s="20"/>
      <c r="P10" s="20"/>
      <c r="Q10" s="6"/>
      <c r="R10" s="35"/>
      <c r="S10" s="6" t="s">
        <v>29</v>
      </c>
      <c r="T10" s="24">
        <f>ROUND(T9/7,2)</f>
        <v>69254.820000000007</v>
      </c>
      <c r="U10" s="6"/>
      <c r="V10" s="6"/>
      <c r="W10" s="7"/>
      <c r="X10" s="31"/>
      <c r="Y10" s="31"/>
      <c r="Z10" s="32"/>
      <c r="AA10" s="32"/>
      <c r="AB10" s="32"/>
      <c r="AC10" s="32"/>
      <c r="AD10" s="32"/>
      <c r="AE10" s="33"/>
      <c r="AF10" s="34"/>
    </row>
    <row r="11" spans="1:32" x14ac:dyDescent="0.3">
      <c r="A11" s="13"/>
      <c r="B11" s="14"/>
      <c r="C11" s="14" t="s">
        <v>30</v>
      </c>
      <c r="D11" s="16">
        <f>ROUND(SQRT(D10),2)</f>
        <v>6.54</v>
      </c>
      <c r="E11" s="14"/>
      <c r="F11" s="14"/>
      <c r="G11" s="17"/>
      <c r="H11" s="17" t="s">
        <v>30</v>
      </c>
      <c r="I11" s="19">
        <f>ROUND(SQRT(I10),2)</f>
        <v>45.21</v>
      </c>
      <c r="J11" s="17"/>
      <c r="K11" s="17"/>
      <c r="L11" s="20"/>
      <c r="M11" s="20" t="s">
        <v>30</v>
      </c>
      <c r="N11" s="22">
        <f>ROUND(SQRT(N10),2)</f>
        <v>3.95</v>
      </c>
      <c r="O11" s="20"/>
      <c r="P11" s="20"/>
      <c r="Q11" s="6"/>
      <c r="R11" s="35"/>
      <c r="S11" s="6" t="s">
        <v>30</v>
      </c>
      <c r="T11" s="24">
        <f>ROUND(SQRT(T10),2)</f>
        <v>263.16000000000003</v>
      </c>
      <c r="U11" s="6"/>
      <c r="V11" s="6"/>
      <c r="W11" s="7"/>
      <c r="X11" s="31"/>
      <c r="Y11" s="31"/>
      <c r="Z11" s="32"/>
      <c r="AA11" s="32"/>
      <c r="AB11" s="32"/>
      <c r="AC11" s="32"/>
      <c r="AD11" s="32"/>
      <c r="AE11" s="33"/>
      <c r="AF11" s="34"/>
    </row>
  </sheetData>
  <sheetProtection algorithmName="SHA-512" hashValue="LF5tDhq7N+auHMQoiLU998izhFPlp81ofqeQ59ikn9R1ZBz9i6sELnV1PPAJaNpzZyt7YK1g3jcKwaZonxNLNQ==" saltValue="RfzDTqM7gEdWJ6ZnpEN6Vw==" spinCount="100000" sheet="1" objects="1" scenarios="1" formatColumns="0" selectLockedCells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Doç. Dr. Yetkin Utku KAMUK</dc:creator>
  <cp:lastModifiedBy>Yetkin Utku KAMUK</cp:lastModifiedBy>
  <dcterms:created xsi:type="dcterms:W3CDTF">2025-03-27T17:16:00Z</dcterms:created>
  <dcterms:modified xsi:type="dcterms:W3CDTF">2025-04-09T15:57:08Z</dcterms:modified>
</cp:coreProperties>
</file>